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96" windowWidth="15480" windowHeight="11256" tabRatio="739"/>
  </bookViews>
  <sheets>
    <sheet name="Instructions" sheetId="3" r:id="rId1"/>
    <sheet name="Certification" sheetId="5" r:id="rId2"/>
    <sheet name="Checklist" sheetId="6" r:id="rId3"/>
    <sheet name="Consent" sheetId="7" r:id="rId4"/>
    <sheet name="Borders" sheetId="8" state="hidden" r:id="rId5"/>
    <sheet name="Application Detail" sheetId="1" r:id="rId6"/>
    <sheet name="S&amp;U Summary" sheetId="2" r:id="rId7"/>
    <sheet name="S&amp;U Detail" sheetId="4" r:id="rId8"/>
    <sheet name="Sheet1" sheetId="9" r:id="rId9"/>
  </sheets>
  <externalReferences>
    <externalReference r:id="rId10"/>
    <externalReference r:id="rId11"/>
    <externalReference r:id="rId12"/>
  </externalReferences>
  <definedNames>
    <definedName name="_xlnm.Print_Area" localSheetId="5">'Application Detail'!$A$1:$I$472</definedName>
    <definedName name="_xlnm.Print_Area" localSheetId="2">Checklist!$A$1:$F$56</definedName>
    <definedName name="_xlnm.Print_Area" localSheetId="3">Consent!$A$1:$J$9</definedName>
    <definedName name="_xlnm.Print_Area" localSheetId="7">'S&amp;U Detail'!$A$1:$C$153</definedName>
    <definedName name="_xlnm.Print_Area" localSheetId="6">'S&amp;U Summary'!$A$1:$C$31</definedName>
    <definedName name="_xlnm.Print_Titles" localSheetId="5">'Application Detail'!$1:$3</definedName>
    <definedName name="_xlnm.Print_Titles" localSheetId="2">Checklist!$1:$9</definedName>
    <definedName name="Status" localSheetId="1">'Application Detail'!#REF!</definedName>
    <definedName name="Status" localSheetId="3">'Application Detail'!#REF!</definedName>
    <definedName name="Status" localSheetId="7">'[1]Sources and Uses'!#REF!</definedName>
    <definedName name="Status" localSheetId="6">'[1]Sources and Uses'!#REF!</definedName>
    <definedName name="Status">'Application Detail'!#REF!</definedName>
    <definedName name="Type" localSheetId="1">'Application Detail'!#REF!</definedName>
    <definedName name="Type" localSheetId="3">'Application Detail'!#REF!</definedName>
    <definedName name="Type" localSheetId="7">'[1]Sources and Uses'!#REF!</definedName>
    <definedName name="Type" localSheetId="6">'[1]Sources and Uses'!#REF!</definedName>
    <definedName name="Type">'Application Detail'!#REF!</definedName>
    <definedName name="Variance" localSheetId="7">'[2]Import Master'!$C$4:$X$23</definedName>
    <definedName name="Variance" localSheetId="6">'[2]Import Master'!$C$4:$X$23</definedName>
    <definedName name="Variance">'[3]Import Master'!$C$4:$X$23</definedName>
    <definedName name="YN" localSheetId="7">[2]Assumptions!$AD$7:$AD$8</definedName>
    <definedName name="YN" localSheetId="6">[2]Assumptions!$AD$7:$AD$8</definedName>
    <definedName name="YN">[3]Assumptions!$AD$7:$AD$8</definedName>
  </definedNames>
  <calcPr calcId="145621"/>
</workbook>
</file>

<file path=xl/calcChain.xml><?xml version="1.0" encoding="utf-8"?>
<calcChain xmlns="http://schemas.openxmlformats.org/spreadsheetml/2006/main">
  <c r="B183" i="1" l="1"/>
  <c r="K182" i="1"/>
  <c r="E182" i="1" s="1"/>
  <c r="B185" i="1"/>
  <c r="B163" i="1"/>
  <c r="B186" i="1" l="1"/>
  <c r="B129" i="1"/>
  <c r="E194" i="1"/>
  <c r="O194" i="1" s="1"/>
  <c r="E102" i="1"/>
  <c r="B71" i="1" l="1"/>
  <c r="A5" i="7" l="1"/>
  <c r="B258" i="1"/>
  <c r="B257" i="1"/>
  <c r="B256" i="1"/>
  <c r="B255" i="1"/>
  <c r="J150" i="1" l="1"/>
  <c r="C275" i="1" l="1"/>
  <c r="C274" i="1"/>
  <c r="C273" i="1"/>
  <c r="B266" i="1"/>
  <c r="B275" i="1" s="1"/>
  <c r="B265" i="1"/>
  <c r="B274" i="1" s="1"/>
  <c r="B264" i="1"/>
  <c r="B273" i="1" s="1"/>
  <c r="C266" i="1"/>
  <c r="C265" i="1"/>
  <c r="C264" i="1"/>
  <c r="C263" i="1"/>
  <c r="C262" i="1"/>
  <c r="A5" i="6" l="1"/>
  <c r="A4" i="6"/>
  <c r="A6" i="7"/>
  <c r="A5" i="5"/>
  <c r="B130" i="1"/>
  <c r="B105" i="1"/>
  <c r="A24" i="5"/>
  <c r="A1" i="7"/>
  <c r="A1" i="6"/>
  <c r="A4" i="5"/>
  <c r="A6" i="5"/>
  <c r="A1" i="5"/>
  <c r="A1" i="3"/>
  <c r="B174" i="1"/>
  <c r="B169" i="1"/>
  <c r="B6" i="1"/>
  <c r="A148" i="4" l="1"/>
  <c r="A147" i="4"/>
  <c r="A146" i="4"/>
  <c r="A145" i="4"/>
  <c r="A144" i="4"/>
  <c r="A143" i="4"/>
  <c r="A142" i="4"/>
  <c r="A141" i="4"/>
  <c r="A140" i="4"/>
  <c r="A139" i="4"/>
  <c r="A138" i="4"/>
  <c r="A137" i="4"/>
  <c r="A134" i="4"/>
  <c r="A133" i="4"/>
  <c r="A132" i="4"/>
  <c r="A131" i="4"/>
  <c r="A130" i="4"/>
  <c r="A129" i="4"/>
  <c r="A128" i="4"/>
  <c r="A127" i="4"/>
  <c r="A126" i="4"/>
  <c r="A123" i="4"/>
  <c r="A122" i="4"/>
  <c r="A121" i="4"/>
  <c r="A120" i="4"/>
  <c r="A119" i="4"/>
  <c r="A118" i="4"/>
  <c r="A117" i="4"/>
  <c r="A116" i="4"/>
  <c r="A115" i="4"/>
  <c r="A114" i="4"/>
  <c r="A113" i="4"/>
  <c r="A112" i="4"/>
  <c r="A111" i="4"/>
  <c r="A110" i="4"/>
  <c r="A109" i="4"/>
  <c r="A108" i="4"/>
  <c r="A107" i="4"/>
  <c r="A104" i="4"/>
  <c r="A103" i="4"/>
  <c r="A102" i="4"/>
  <c r="A99" i="4"/>
  <c r="A98" i="4"/>
  <c r="A97" i="4"/>
  <c r="A96" i="4"/>
  <c r="A95" i="4"/>
  <c r="A94" i="4"/>
  <c r="A93" i="4"/>
  <c r="A92" i="4"/>
  <c r="A91" i="4"/>
  <c r="A90" i="4"/>
  <c r="A89" i="4"/>
  <c r="A88" i="4"/>
  <c r="A87" i="4"/>
  <c r="A86" i="4"/>
  <c r="A85" i="4"/>
  <c r="A84" i="4"/>
  <c r="A83" i="4"/>
  <c r="A82" i="4"/>
  <c r="A81" i="4"/>
  <c r="A80" i="4"/>
  <c r="A79" i="4"/>
  <c r="A78" i="4"/>
  <c r="A77" i="4"/>
  <c r="A76" i="4"/>
  <c r="A62" i="4"/>
  <c r="A61" i="4"/>
  <c r="A60" i="4"/>
  <c r="A59" i="4"/>
  <c r="B59" i="4"/>
  <c r="A51" i="4"/>
  <c r="A50" i="4"/>
  <c r="A49" i="4"/>
  <c r="A48" i="4"/>
  <c r="A47" i="4"/>
  <c r="A44" i="4"/>
  <c r="A43" i="4"/>
  <c r="A42" i="4"/>
  <c r="A41" i="4"/>
  <c r="A40" i="4"/>
  <c r="A39" i="4"/>
  <c r="A38" i="4"/>
  <c r="A37" i="4"/>
  <c r="A27" i="4"/>
  <c r="A26" i="4"/>
  <c r="A25" i="4"/>
  <c r="A24" i="4"/>
  <c r="A23" i="4"/>
  <c r="A22" i="4"/>
  <c r="A21" i="4"/>
  <c r="A19" i="4"/>
  <c r="A18" i="4"/>
  <c r="A17" i="4"/>
  <c r="A16" i="4"/>
  <c r="A15" i="4"/>
  <c r="A14" i="4"/>
  <c r="A13" i="4"/>
  <c r="A12" i="4"/>
  <c r="B85" i="1"/>
  <c r="O102" i="1"/>
  <c r="C286" i="1"/>
  <c r="C260" i="1"/>
  <c r="C270" i="1"/>
  <c r="C479" i="1"/>
  <c r="C477" i="1"/>
  <c r="C480" i="1"/>
  <c r="C481" i="1" l="1"/>
  <c r="C491" i="1"/>
  <c r="C478" i="1" l="1"/>
  <c r="C493" i="1" l="1"/>
  <c r="C483" i="1"/>
  <c r="C482" i="1"/>
  <c r="C490" i="1" l="1"/>
  <c r="C496" i="1" l="1"/>
  <c r="C495" i="1" l="1"/>
  <c r="C489" i="1" l="1"/>
  <c r="C492" i="1" l="1"/>
  <c r="C494" i="1"/>
  <c r="C488" i="1"/>
  <c r="C497" i="1" l="1"/>
  <c r="C498" i="1" l="1"/>
  <c r="C499" i="1" l="1"/>
  <c r="C501" i="1" s="1"/>
  <c r="C357" i="1"/>
  <c r="C258" i="1"/>
  <c r="C257" i="1"/>
  <c r="C256" i="1"/>
  <c r="C255" i="1"/>
  <c r="B44" i="4"/>
  <c r="B43" i="4"/>
  <c r="B42" i="4"/>
  <c r="B140" i="4"/>
  <c r="C272" i="1"/>
  <c r="J120" i="1" l="1"/>
  <c r="B121" i="1" s="1"/>
  <c r="O121" i="1" s="1"/>
  <c r="L151" i="1"/>
  <c r="L148" i="1" s="1"/>
  <c r="K151" i="1"/>
  <c r="K150" i="1"/>
  <c r="J149" i="1"/>
  <c r="K149" i="1" s="1"/>
  <c r="J151" i="1"/>
  <c r="J148" i="1" l="1"/>
  <c r="J154" i="1" s="1"/>
  <c r="K148" i="1"/>
  <c r="J153" i="1" s="1"/>
  <c r="E203" i="1"/>
  <c r="E200" i="1"/>
  <c r="B104" i="4"/>
  <c r="B103" i="4"/>
  <c r="B102" i="4"/>
  <c r="B100" i="4"/>
  <c r="B51" i="4"/>
  <c r="B50" i="4"/>
  <c r="B49" i="4"/>
  <c r="B48" i="4"/>
  <c r="B47" i="4"/>
  <c r="B41" i="4"/>
  <c r="B40" i="4"/>
  <c r="B39" i="4"/>
  <c r="B37" i="4"/>
  <c r="B30" i="4"/>
  <c r="B29" i="4"/>
  <c r="B28" i="4"/>
  <c r="B13" i="4"/>
  <c r="B19" i="4"/>
  <c r="B18" i="4"/>
  <c r="B17" i="4"/>
  <c r="B16" i="4"/>
  <c r="B15" i="4"/>
  <c r="B14" i="4"/>
  <c r="B12" i="4"/>
  <c r="B148" i="4"/>
  <c r="B147" i="4"/>
  <c r="B146" i="4"/>
  <c r="B145" i="4"/>
  <c r="B144" i="4"/>
  <c r="B141" i="4"/>
  <c r="B139" i="4"/>
  <c r="B138" i="4"/>
  <c r="A149" i="4"/>
  <c r="B131" i="4"/>
  <c r="B130" i="4"/>
  <c r="B115" i="4"/>
  <c r="B114" i="4"/>
  <c r="B134" i="4"/>
  <c r="B133" i="4"/>
  <c r="B132" i="4"/>
  <c r="B129" i="4"/>
  <c r="B128" i="4"/>
  <c r="B127" i="4"/>
  <c r="B126" i="4"/>
  <c r="A135" i="4"/>
  <c r="B107" i="4"/>
  <c r="B123" i="4"/>
  <c r="B122" i="4"/>
  <c r="B121" i="4"/>
  <c r="B120" i="4"/>
  <c r="B119" i="4"/>
  <c r="B118" i="4"/>
  <c r="B117" i="4"/>
  <c r="B116" i="4"/>
  <c r="B113" i="4"/>
  <c r="B112" i="4"/>
  <c r="B111" i="4"/>
  <c r="B110" i="4"/>
  <c r="B109" i="4"/>
  <c r="B108" i="4"/>
  <c r="A124" i="4"/>
  <c r="A105" i="4"/>
  <c r="B99" i="4"/>
  <c r="B98" i="4"/>
  <c r="B97" i="4"/>
  <c r="B96" i="4"/>
  <c r="B95" i="4"/>
  <c r="B94" i="4"/>
  <c r="B93" i="4"/>
  <c r="B92" i="4"/>
  <c r="B91" i="4"/>
  <c r="B90" i="4"/>
  <c r="B89" i="4"/>
  <c r="B88" i="4"/>
  <c r="B87" i="4"/>
  <c r="B86" i="4"/>
  <c r="B85" i="4"/>
  <c r="B84" i="4"/>
  <c r="B83" i="4"/>
  <c r="B82" i="4"/>
  <c r="B81" i="4"/>
  <c r="B80" i="4"/>
  <c r="B79" i="4"/>
  <c r="B78" i="4"/>
  <c r="B77" i="4"/>
  <c r="B76" i="4"/>
  <c r="A74" i="4"/>
  <c r="B73" i="4"/>
  <c r="B72" i="4"/>
  <c r="B71" i="4"/>
  <c r="B70" i="4"/>
  <c r="B69" i="4"/>
  <c r="B68" i="4"/>
  <c r="B67" i="4"/>
  <c r="B66" i="4"/>
  <c r="B65" i="4"/>
  <c r="B62" i="4"/>
  <c r="B61" i="4"/>
  <c r="B60" i="4"/>
  <c r="B58" i="4"/>
  <c r="B57" i="4"/>
  <c r="B56" i="4"/>
  <c r="A63" i="4"/>
  <c r="A53" i="4"/>
  <c r="B45" i="4"/>
  <c r="B21" i="2" s="1"/>
  <c r="J162" i="1" l="1"/>
  <c r="E162" i="1" s="1"/>
  <c r="B23" i="2"/>
  <c r="B12" i="2"/>
  <c r="B15" i="2"/>
  <c r="B124" i="4"/>
  <c r="B27" i="2" s="1"/>
  <c r="B135" i="4"/>
  <c r="B28" i="2" s="1"/>
  <c r="B74" i="4"/>
  <c r="B25" i="2" s="1"/>
  <c r="B105" i="4"/>
  <c r="B26" i="2" s="1"/>
  <c r="B27" i="4"/>
  <c r="B26" i="4"/>
  <c r="B25" i="4"/>
  <c r="B24" i="4"/>
  <c r="B23" i="4"/>
  <c r="B22" i="4"/>
  <c r="B21" i="4"/>
  <c r="A152" i="4"/>
  <c r="B55" i="4"/>
  <c r="B63" i="4" s="1"/>
  <c r="B24" i="2" s="1"/>
  <c r="B11" i="4"/>
  <c r="B11" i="2" s="1"/>
  <c r="C372" i="1"/>
  <c r="C246" i="1" s="1"/>
  <c r="C287" i="1"/>
  <c r="C285" i="1"/>
  <c r="E210" i="1"/>
  <c r="C235" i="1"/>
  <c r="B20" i="4" s="1"/>
  <c r="B13" i="2" s="1"/>
  <c r="C271" i="1"/>
  <c r="C269" i="1"/>
  <c r="C261" i="1"/>
  <c r="C259" i="1"/>
  <c r="C254" i="1"/>
  <c r="C219" i="1"/>
  <c r="B137" i="4" l="1"/>
  <c r="B10" i="4"/>
  <c r="B10" i="2" s="1"/>
  <c r="C282" i="1"/>
  <c r="B142" i="4"/>
  <c r="B14" i="2"/>
  <c r="J139" i="1" l="1"/>
  <c r="J137" i="1"/>
  <c r="J135" i="1"/>
  <c r="J77" i="1"/>
  <c r="K128" i="1"/>
  <c r="K159" i="1" s="1"/>
  <c r="J159" i="1" s="1"/>
  <c r="B159" i="1" s="1"/>
  <c r="C195" i="1"/>
  <c r="J87" i="1"/>
  <c r="E350" i="1" s="1"/>
  <c r="B143" i="4"/>
  <c r="B149" i="4" s="1"/>
  <c r="B29" i="2" s="1"/>
  <c r="B87" i="1" l="1"/>
  <c r="E77" i="1"/>
  <c r="J128" i="1"/>
  <c r="B128" i="1" s="1"/>
  <c r="F131" i="1"/>
  <c r="K166" i="1"/>
  <c r="J166" i="1" l="1"/>
  <c r="K177" i="1"/>
  <c r="B166" i="1" l="1"/>
  <c r="E161" i="1"/>
  <c r="B38" i="4"/>
  <c r="B20" i="2" s="1"/>
  <c r="J177" i="1"/>
  <c r="B177" i="1" l="1"/>
  <c r="E179" i="1"/>
  <c r="C218" i="1"/>
  <c r="A36" i="4"/>
  <c r="C390" i="1"/>
  <c r="C436" i="1"/>
  <c r="C406" i="1" l="1"/>
  <c r="C441" i="1" s="1"/>
  <c r="C447" i="1" s="1"/>
  <c r="C476" i="1"/>
  <c r="C485" i="1" s="1"/>
  <c r="B9" i="4"/>
  <c r="B9" i="2" s="1"/>
  <c r="C281" i="1"/>
  <c r="C133" i="1"/>
  <c r="C278" i="1"/>
  <c r="C222" i="1"/>
  <c r="C215" i="1"/>
  <c r="C217" i="1"/>
  <c r="C280" i="1" s="1"/>
  <c r="C216" i="1"/>
  <c r="C279" i="1" s="1"/>
  <c r="B52" i="4" l="1"/>
  <c r="B22" i="2" s="1"/>
  <c r="B30" i="2" s="1"/>
  <c r="B5" i="4"/>
  <c r="B5" i="2" s="1"/>
  <c r="C244" i="1"/>
  <c r="B7" i="4"/>
  <c r="B7" i="2" s="1"/>
  <c r="B8" i="4"/>
  <c r="B8" i="2" s="1"/>
  <c r="B6" i="4"/>
  <c r="B6" i="2" s="1"/>
  <c r="C253" i="1"/>
  <c r="C370" i="1" s="1"/>
  <c r="B53" i="4" l="1"/>
  <c r="B150" i="4" s="1"/>
  <c r="B31" i="4"/>
  <c r="C248" i="1"/>
  <c r="B152" i="4" l="1"/>
  <c r="D28" i="4" s="1"/>
  <c r="J246" i="1"/>
  <c r="B16" i="2"/>
  <c r="C374" i="1" l="1"/>
  <c r="J247" i="1" l="1"/>
  <c r="J248" i="1" s="1"/>
  <c r="C249" i="1" l="1"/>
  <c r="A153" i="4" s="1"/>
  <c r="E249" i="1"/>
  <c r="O249" i="1" s="1"/>
  <c r="O251" i="1" s="1"/>
  <c r="B472" i="1" s="1"/>
  <c r="C375" i="1"/>
  <c r="E375" i="1"/>
</calcChain>
</file>

<file path=xl/comments1.xml><?xml version="1.0" encoding="utf-8"?>
<comments xmlns="http://schemas.openxmlformats.org/spreadsheetml/2006/main">
  <authors>
    <author>Charles S Wilkins Jr</author>
  </authors>
  <commentList>
    <comment ref="A1" authorId="0">
      <text>
        <r>
          <rPr>
            <b/>
            <sz val="8"/>
            <color indexed="81"/>
            <rFont val="Tahoma"/>
            <family val="2"/>
          </rPr>
          <t>TIP for Assumption-Subordination</t>
        </r>
        <r>
          <rPr>
            <sz val="8"/>
            <color indexed="81"/>
            <rFont val="Tahoma"/>
            <family val="2"/>
          </rPr>
          <t xml:space="preserve">
See HUD Housing Notice H-10-22</t>
        </r>
      </text>
    </comment>
    <comment ref="A19" authorId="0">
      <text>
        <r>
          <rPr>
            <b/>
            <sz val="8"/>
            <color indexed="81"/>
            <rFont val="Tahoma"/>
            <family val="2"/>
          </rPr>
          <t>TIP for FHA #:</t>
        </r>
        <r>
          <rPr>
            <sz val="8"/>
            <color indexed="81"/>
            <rFont val="Tahoma"/>
            <family val="2"/>
          </rPr>
          <t xml:space="preserve">
If the property has an FHA-insured first mortgage loan, enter the FHA project number in the format 123-45678</t>
        </r>
      </text>
    </comment>
    <comment ref="A20" authorId="0">
      <text>
        <r>
          <rPr>
            <b/>
            <sz val="8"/>
            <color indexed="81"/>
            <rFont val="Tahoma"/>
            <family val="2"/>
          </rPr>
          <t>TIP for iREMS ID:</t>
        </r>
        <r>
          <rPr>
            <sz val="8"/>
            <color indexed="81"/>
            <rFont val="Tahoma"/>
            <family val="2"/>
          </rPr>
          <t xml:space="preserve">
IREMS ID numbers are in the format 8000nnnnn</t>
        </r>
      </text>
    </comment>
    <comment ref="A102" authorId="0">
      <text>
        <r>
          <rPr>
            <b/>
            <sz val="8"/>
            <color indexed="81"/>
            <rFont val="Tahoma"/>
            <family val="2"/>
          </rPr>
          <t>TIP for QNP Debt Relief:</t>
        </r>
        <r>
          <rPr>
            <sz val="8"/>
            <color indexed="81"/>
            <rFont val="Tahoma"/>
            <family val="2"/>
          </rPr>
          <t xml:space="preserve">
See Appendix C of the Mark-to-Market Operating Procedures Guide</t>
        </r>
      </text>
    </comment>
    <comment ref="A103" authorId="0">
      <text>
        <r>
          <rPr>
            <b/>
            <sz val="8"/>
            <color indexed="81"/>
            <rFont val="Tahoma"/>
            <family val="2"/>
          </rPr>
          <t>TIP for QNP Strategic Community status:</t>
        </r>
        <r>
          <rPr>
            <sz val="8"/>
            <color indexed="81"/>
            <rFont val="Tahoma"/>
            <family val="2"/>
          </rPr>
          <t xml:space="preserve">
ALL QNPs must meet the Strategic Community Property criteria in order for the debt relief to be approved</t>
        </r>
      </text>
    </comment>
    <comment ref="A163" authorId="0">
      <text>
        <r>
          <rPr>
            <b/>
            <sz val="8"/>
            <color indexed="81"/>
            <rFont val="Tahoma"/>
            <family val="2"/>
          </rPr>
          <t>TIP for Paydown:</t>
        </r>
        <r>
          <rPr>
            <sz val="8"/>
            <color indexed="81"/>
            <rFont val="Tahoma"/>
            <family val="2"/>
          </rPr>
          <t xml:space="preserve">
The Paydown is the greater of one-half of Seller Proceeds and one-third of Total Proceeds.  
When you prepare the Sources and Uses of Funds exhibit, HUD prefers that you do not show the estimated Paydown but, instead, show an increased amount of Proceeds as if no Paydown will be made.
Note that your explanation must include how you propose to fund any Paydown that HUD requires.</t>
        </r>
      </text>
    </comment>
    <comment ref="A168" authorId="0">
      <text>
        <r>
          <rPr>
            <b/>
            <sz val="8"/>
            <color indexed="81"/>
            <rFont val="Tahoma"/>
            <family val="2"/>
          </rPr>
          <t>TIP for Extension of MRN-CRN Term:</t>
        </r>
        <r>
          <rPr>
            <sz val="8"/>
            <color indexed="81"/>
            <rFont val="Tahoma"/>
            <family val="2"/>
          </rPr>
          <t xml:space="preserve">
Note that an extension of the MRN-CRN term is likely to reduce the value of the MRN-CRN repayment stream to HUD.  Accordingly, a request to extend the MRN-CRN term is likely to result in the need for a make-up payment; see the Notice.</t>
        </r>
      </text>
    </comment>
    <comment ref="A182" authorId="0">
      <text>
        <r>
          <rPr>
            <b/>
            <sz val="8"/>
            <color indexed="81"/>
            <rFont val="Tahoma"/>
            <family val="2"/>
          </rPr>
          <t>TIP for Balloon/Call Provision</t>
        </r>
        <r>
          <rPr>
            <sz val="8"/>
            <color indexed="81"/>
            <rFont val="Tahoma"/>
            <family val="2"/>
          </rPr>
          <t xml:space="preserve">
There is a balloon payment or call provision if the proposed new first mortgage loan will mature before it has fully amortized; i.e., before its balance has been fully repaid.</t>
        </r>
      </text>
    </comment>
    <comment ref="A188" authorId="0">
      <text>
        <r>
          <rPr>
            <b/>
            <sz val="8"/>
            <color indexed="81"/>
            <rFont val="Tahoma"/>
            <family val="2"/>
          </rPr>
          <t>TIP for Refinancing Loan:</t>
        </r>
        <r>
          <rPr>
            <sz val="8"/>
            <color indexed="81"/>
            <rFont val="Tahoma"/>
            <family val="2"/>
          </rPr>
          <t xml:space="preserve">
Provide this information only if the existing 1st mortgage is proposed to be refinanced.</t>
        </r>
      </text>
    </comment>
    <comment ref="A200" authorId="0">
      <text>
        <r>
          <rPr>
            <b/>
            <sz val="8"/>
            <color indexed="81"/>
            <rFont val="Tahoma"/>
            <family val="2"/>
          </rPr>
          <t>TIP for Proposed Increase in Debt Service:</t>
        </r>
        <r>
          <rPr>
            <sz val="8"/>
            <color indexed="81"/>
            <rFont val="Tahoma"/>
            <family val="2"/>
          </rPr>
          <t xml:space="preserve">
An increase in debt service is likely to reduce the value of the MRN-CRN repayment stream to HUD; that is, to result in a reduced Notes Value.  The Notice provides that a reduction in Notes Value will result in rejection of the transaction.  See the Notice. </t>
        </r>
      </text>
    </comment>
    <comment ref="A202" authorId="0">
      <text>
        <r>
          <rPr>
            <b/>
            <sz val="8"/>
            <color indexed="81"/>
            <rFont val="Tahoma"/>
            <family val="2"/>
          </rPr>
          <t>TIP for Proposed Extension of 1st Mortgage Maturity Date:</t>
        </r>
        <r>
          <rPr>
            <sz val="8"/>
            <color indexed="81"/>
            <rFont val="Tahoma"/>
            <family val="2"/>
          </rPr>
          <t xml:space="preserve">
An extension in the maturity date will delay the timing of any final 'balloon' MRN-CRN payment to HUD, which would reduce the value of the MRN-CRN repayment stream to HUD; that is, would result in a reduced Notes Value.  The Notice provides that a reduction in Notes Value will result in rejection of the transaction.  See the Notice. </t>
        </r>
      </text>
    </comment>
    <comment ref="A209" authorId="0">
      <text>
        <r>
          <rPr>
            <b/>
            <sz val="8"/>
            <color indexed="81"/>
            <rFont val="Tahoma"/>
            <family val="2"/>
          </rPr>
          <t>TIP for Affiliates:</t>
        </r>
        <r>
          <rPr>
            <sz val="8"/>
            <color indexed="81"/>
            <rFont val="Tahoma"/>
            <family val="2"/>
          </rPr>
          <t xml:space="preserve">
</t>
        </r>
        <r>
          <rPr>
            <b/>
            <sz val="8"/>
            <color indexed="81"/>
            <rFont val="Tahoma"/>
            <family val="2"/>
          </rPr>
          <t>Affiliate</t>
        </r>
        <r>
          <rPr>
            <sz val="8"/>
            <color indexed="81"/>
            <rFont val="Tahoma"/>
            <family val="2"/>
          </rPr>
          <t xml:space="preserve"> means with respect to the owner / seller or purchaser: any corporation, partnership, joint venture, limited liability company, limited liability partnership, trust or individual directly or indirectly controlling, controlled by, under common control with, or which has a Controlling Interest in, the applicable entity.
</t>
        </r>
        <r>
          <rPr>
            <b/>
            <sz val="8"/>
            <color indexed="81"/>
            <rFont val="Tahoma"/>
            <family val="2"/>
          </rPr>
          <t>“Controlled by”, “under common control with”, or “controlling interest”</t>
        </r>
        <r>
          <rPr>
            <sz val="8"/>
            <color indexed="81"/>
            <rFont val="Tahoma"/>
            <family val="2"/>
          </rPr>
          <t xml:space="preserve"> means (i) the direct or indirect power (under contract, equity ownership, the right to vote or determine a vote, or otherwise) to direct the financial, legal, beneficial or other interests of a company (or other entity) and includes the definition of “control” in 24 CFR 401.310(a)(2); or (ii) the power to vote, directly or indirectly, 25 percent or more of any class of the voting stock of a company; or (iii) the ability to direct in any manner the election of a majority of a company’s (or other entity’s) directors, trustees or members; or (iv) the ability to exercise a controlling influence over the company’s or entity’s management and policies. For purposes of this definition, a general partner of a limited partnership is presumed to be in control of that partnership, and a managing member of a limited liability company is presumed to be in control of that limited liability company.</t>
        </r>
      </text>
    </comment>
    <comment ref="A224" authorId="0">
      <text>
        <r>
          <rPr>
            <b/>
            <sz val="8"/>
            <color indexed="81"/>
            <rFont val="Tahoma"/>
            <family val="2"/>
          </rPr>
          <t xml:space="preserve">TIP for Deferred Developer Fee:
</t>
        </r>
        <r>
          <rPr>
            <sz val="8"/>
            <color indexed="81"/>
            <rFont val="Tahoma"/>
            <family val="2"/>
          </rPr>
          <t>In this worksheet, deferred fee is entered in Section A1 above.  There are three locations below (in Uses of Funds) where these funds are reflected, depending on whether the fee is paid to the seller, the purchaser, or a third party.  Total Sources and Total Uses are adjusted below to move deferred fee into sources.</t>
        </r>
      </text>
    </comment>
    <comment ref="A254" authorId="0">
      <text>
        <r>
          <rPr>
            <b/>
            <sz val="8"/>
            <color indexed="81"/>
            <rFont val="Tahoma"/>
            <family val="2"/>
          </rPr>
          <t>TIP for Cash to Seller:</t>
        </r>
        <r>
          <rPr>
            <sz val="8"/>
            <color indexed="81"/>
            <rFont val="Tahoma"/>
            <family val="2"/>
          </rPr>
          <t xml:space="preserve">
Note that 'acquisition' may not be shown as a Use of Funds; instead break the acquisition price down into its components. Assumption of existing debt balances would be shown above. The cash portion of sales price would be shown on this line.</t>
        </r>
      </text>
    </comment>
    <comment ref="A259" authorId="0">
      <text>
        <r>
          <rPr>
            <b/>
            <sz val="8"/>
            <color indexed="81"/>
            <rFont val="Tahoma"/>
            <family val="2"/>
          </rPr>
          <t xml:space="preserve">TIP for Developer Fee:  </t>
        </r>
        <r>
          <rPr>
            <sz val="8"/>
            <color indexed="81"/>
            <rFont val="Tahoma"/>
            <family val="2"/>
          </rPr>
          <t>The gross amount of the fee appears here (was entered in Section A1).  
On the next line, also from Section A1, is any portion of the fee that will be deferred.
Total Uses will be adjusted below, to move the deferred fee to Sources.</t>
        </r>
      </text>
    </comment>
    <comment ref="A269" authorId="0">
      <text>
        <r>
          <rPr>
            <b/>
            <sz val="8"/>
            <color indexed="81"/>
            <rFont val="Tahoma"/>
            <family val="2"/>
          </rPr>
          <t xml:space="preserve">TIP for Developer Fee:  </t>
        </r>
        <r>
          <rPr>
            <sz val="8"/>
            <color indexed="81"/>
            <rFont val="Tahoma"/>
            <family val="2"/>
          </rPr>
          <t>The gross amount of the fee appears here (was entered in Section A1).  
On the next line, also entered in Section A1, is any portion of the fee that will be deferred. 
Total Uses will be adjusted below, to move the deferred fee to Sources.</t>
        </r>
      </text>
    </comment>
    <comment ref="A285" authorId="0">
      <text>
        <r>
          <rPr>
            <b/>
            <sz val="8"/>
            <color indexed="81"/>
            <rFont val="Tahoma"/>
            <family val="2"/>
          </rPr>
          <t xml:space="preserve">TIP for Developer Fee:  </t>
        </r>
        <r>
          <rPr>
            <sz val="8"/>
            <color indexed="81"/>
            <rFont val="Tahoma"/>
            <family val="2"/>
          </rPr>
          <t>The gross amount of the fee appears here (was entered in Section A1).  
On the next line, also from Section A1, is any portion of the fee that will be deferred. 
Total Uses will be adjusted below, to move the deferred fee to Sources.</t>
        </r>
      </text>
    </comment>
    <comment ref="A290" authorId="0">
      <text>
        <r>
          <rPr>
            <b/>
            <sz val="8"/>
            <color indexed="81"/>
            <rFont val="Tahoma"/>
            <family val="2"/>
          </rPr>
          <t xml:space="preserve">TIP for Acquisition Costs not in Purchase Price:
</t>
        </r>
        <r>
          <rPr>
            <sz val="8"/>
            <color indexed="81"/>
            <rFont val="Tahoma"/>
            <family val="2"/>
          </rPr>
          <t>This would include any acquisition costs that are not proposed to be paid to the purchaser, for example if legal fees (that have not already been paid by the purchaser) are being treated as acquisition costs.</t>
        </r>
      </text>
    </comment>
    <comment ref="A345" authorId="0">
      <text>
        <r>
          <rPr>
            <b/>
            <sz val="8"/>
            <color indexed="81"/>
            <rFont val="Tahoma"/>
            <family val="2"/>
          </rPr>
          <t>TIP for Rehab Amount:</t>
        </r>
        <r>
          <rPr>
            <sz val="8"/>
            <color indexed="81"/>
            <rFont val="Tahoma"/>
            <family val="2"/>
          </rPr>
          <t xml:space="preserve">
Any builder fee / profit should not be entered here but, instead, should be entered on the Builder / Developer Fee lines in Section A1. There are three such lines, depending on whether the builder is a seller affiliate, purchaser affiliate, or third party.</t>
        </r>
      </text>
    </comment>
    <comment ref="A399" authorId="0">
      <text>
        <r>
          <rPr>
            <b/>
            <sz val="8"/>
            <color indexed="81"/>
            <rFont val="Tahoma"/>
            <family val="2"/>
          </rPr>
          <t>TIP for R4R Investment Income:</t>
        </r>
        <r>
          <rPr>
            <sz val="8"/>
            <color indexed="81"/>
            <rFont val="Tahoma"/>
            <family val="2"/>
          </rPr>
          <t xml:space="preserve">
HUD requires investment income to remain in the Reserve account, so do not include this income in your operations budget.</t>
        </r>
      </text>
    </comment>
    <comment ref="A403" authorId="0">
      <text>
        <r>
          <rPr>
            <b/>
            <sz val="8"/>
            <color indexed="81"/>
            <rFont val="Tahoma"/>
            <family val="2"/>
          </rPr>
          <t>TIP for IRP Income:</t>
        </r>
        <r>
          <rPr>
            <sz val="8"/>
            <color indexed="81"/>
            <rFont val="Tahoma"/>
            <family val="2"/>
          </rPr>
          <t xml:space="preserve">
Show IRP income as a negative amount in the debt service section below.</t>
        </r>
      </text>
    </comment>
    <comment ref="A412" authorId="0">
      <text>
        <r>
          <rPr>
            <b/>
            <sz val="8"/>
            <color indexed="81"/>
            <rFont val="Tahoma"/>
            <family val="2"/>
          </rPr>
          <t>TIP for Office Rent / Rent Free Unit:</t>
        </r>
        <r>
          <rPr>
            <sz val="8"/>
            <color indexed="81"/>
            <rFont val="Tahoma"/>
            <family val="2"/>
          </rPr>
          <t xml:space="preserve">
This includes all of the following:
6312 Office or Model Apartment Rent
6331 Administrative Rent Free Unit
6521 Maintenance Rent Free Unit
6531 Security Rent Free Unit
Provide an appropriate explanation.</t>
        </r>
      </text>
    </comment>
    <comment ref="A438" authorId="0">
      <text>
        <r>
          <rPr>
            <b/>
            <sz val="8"/>
            <color indexed="81"/>
            <rFont val="Tahoma"/>
            <family val="2"/>
          </rPr>
          <t>TIP for Capital Recovery Payment:</t>
        </r>
        <r>
          <rPr>
            <sz val="8"/>
            <color indexed="81"/>
            <rFont val="Tahoma"/>
            <family val="2"/>
          </rPr>
          <t xml:space="preserve">
Note: If the transaction involves proceeds, OAHP does not allow the CRP Loan to remain on the project's accounting records post-transaction. </t>
        </r>
      </text>
    </comment>
  </commentList>
</comments>
</file>

<file path=xl/sharedStrings.xml><?xml version="1.0" encoding="utf-8"?>
<sst xmlns="http://schemas.openxmlformats.org/spreadsheetml/2006/main" count="892" uniqueCount="528">
  <si>
    <t>No</t>
  </si>
  <si>
    <t xml:space="preserve">  </t>
  </si>
  <si>
    <t>Yes</t>
  </si>
  <si>
    <t>Other</t>
  </si>
  <si>
    <t>Comments</t>
  </si>
  <si>
    <t>New 1st Mortgage</t>
  </si>
  <si>
    <t>Assume Existing 1st Mortgage</t>
  </si>
  <si>
    <t>New LIHTC Equity</t>
  </si>
  <si>
    <t>Replacement Reserve Balance</t>
  </si>
  <si>
    <t>Tax Escrow Balance</t>
  </si>
  <si>
    <t>Insurance Escrow Balance</t>
  </si>
  <si>
    <t xml:space="preserve">     Total Sources</t>
  </si>
  <si>
    <t>Rehab (not including profit):</t>
  </si>
  <si>
    <t xml:space="preserve">   Renovation Hard Cost</t>
  </si>
  <si>
    <t xml:space="preserve">   Contingency</t>
  </si>
  <si>
    <t>Establish Project Accounts:</t>
  </si>
  <si>
    <t xml:space="preserve">   Tax Escrow</t>
  </si>
  <si>
    <t xml:space="preserve">   Insurance Escrow</t>
  </si>
  <si>
    <t xml:space="preserve">     Total Uses</t>
  </si>
  <si>
    <t>Prepayment Penalty</t>
  </si>
  <si>
    <t>Survey</t>
  </si>
  <si>
    <t>Environmental</t>
  </si>
  <si>
    <t>Accounting</t>
  </si>
  <si>
    <t xml:space="preserve">   Prepaid Rent</t>
  </si>
  <si>
    <t xml:space="preserve">   Cash portion of Sales Price</t>
  </si>
  <si>
    <t xml:space="preserve">   To cover payables / accruals</t>
  </si>
  <si>
    <t>Appraisal / Market Study</t>
  </si>
  <si>
    <t>Architect</t>
  </si>
  <si>
    <t xml:space="preserve">   Operating Reserve</t>
  </si>
  <si>
    <t xml:space="preserve">   Debt Service Reserve</t>
  </si>
  <si>
    <t>Name of Property</t>
  </si>
  <si>
    <t>Proposed Amount</t>
  </si>
  <si>
    <t xml:space="preserve">   Other (describe)</t>
  </si>
  <si>
    <t>Conventional</t>
  </si>
  <si>
    <t>Loan Type</t>
  </si>
  <si>
    <t>Principal Amount</t>
  </si>
  <si>
    <t>Interest Rate</t>
  </si>
  <si>
    <t>Amortization Term (years)</t>
  </si>
  <si>
    <t>Mortgage Insurance Premium</t>
  </si>
  <si>
    <t>Monthly P+I Payment</t>
  </si>
  <si>
    <t>Number of Units</t>
  </si>
  <si>
    <t xml:space="preserve">Is the property proposed to be sold? </t>
  </si>
  <si>
    <t xml:space="preserve">Is the existing first mortgage </t>
  </si>
  <si>
    <t>Payments to Seller / Affiliates of Seller</t>
  </si>
  <si>
    <t>Payments to Purchaser / Affiliates of Purchaser</t>
  </si>
  <si>
    <t>Proposed Sources of Funds</t>
  </si>
  <si>
    <t>Proposed Uses of Funds</t>
  </si>
  <si>
    <t>TIP</t>
  </si>
  <si>
    <t>Calculated Monthly P+I Payment</t>
  </si>
  <si>
    <t>FHA</t>
  </si>
  <si>
    <t>Assume MRN</t>
  </si>
  <si>
    <t>Assume CRN</t>
  </si>
  <si>
    <t>Is an MRN-CRN paydown proposed?</t>
  </si>
  <si>
    <t>What is the proposed paydown amount?</t>
  </si>
  <si>
    <t xml:space="preserve">   Toward CRP Loan</t>
  </si>
  <si>
    <t>Existing 1st Mortgage Balance</t>
  </si>
  <si>
    <t xml:space="preserve">   Gross Amount of Builder / Developer Fee</t>
  </si>
  <si>
    <t>Gross Amount of Builder / Developer Fee</t>
  </si>
  <si>
    <t>Assumption of Existing Debt Balances:</t>
  </si>
  <si>
    <t>Existing Project Accounts:</t>
  </si>
  <si>
    <t>Other Project Accounts (describe)</t>
  </si>
  <si>
    <t xml:space="preserve">     Total Sources Before Deferred Fee</t>
  </si>
  <si>
    <t>HOME funding</t>
  </si>
  <si>
    <t xml:space="preserve">   Minus Deferred Portion of Fee *</t>
  </si>
  <si>
    <t xml:space="preserve"> </t>
  </si>
  <si>
    <t xml:space="preserve">      Minus Deferred Portion of Fee *</t>
  </si>
  <si>
    <t>Deferred Developer Fee is not entered here; see Tip</t>
  </si>
  <si>
    <t>Other Escrow Balance (describe)</t>
  </si>
  <si>
    <t xml:space="preserve">   Other Project Account (describe)</t>
  </si>
  <si>
    <t>Other 3rd Party Transaction Cost (describe)</t>
  </si>
  <si>
    <t>Engineering / Soil Tests</t>
  </si>
  <si>
    <t xml:space="preserve">     Assisted / Unassisted GPR</t>
  </si>
  <si>
    <t xml:space="preserve">     Commercial Income</t>
  </si>
  <si>
    <t xml:space="preserve">     Other Income Sources</t>
  </si>
  <si>
    <t xml:space="preserve">     Apt Vacancy</t>
  </si>
  <si>
    <t xml:space="preserve">     Comml Vacancy</t>
  </si>
  <si>
    <t xml:space="preserve">     Other Vacancy</t>
  </si>
  <si>
    <t xml:space="preserve">     Apt Bad Debt</t>
  </si>
  <si>
    <t xml:space="preserve">     Comml Bad Debt</t>
  </si>
  <si>
    <t>Effective Gross Income (EGI)</t>
  </si>
  <si>
    <t xml:space="preserve">     Real Estate Taxes</t>
  </si>
  <si>
    <t xml:space="preserve">     Insurance</t>
  </si>
  <si>
    <t xml:space="preserve">     Utilities and Garbage Removal</t>
  </si>
  <si>
    <t xml:space="preserve">     Management Fees</t>
  </si>
  <si>
    <t xml:space="preserve">     Salaries &amp; Benefits</t>
  </si>
  <si>
    <t xml:space="preserve">     Other Administrative</t>
  </si>
  <si>
    <t xml:space="preserve">     Section 8 Administrative</t>
  </si>
  <si>
    <t xml:space="preserve">     Oper./Repairs &amp; Maintenance</t>
  </si>
  <si>
    <r>
      <t xml:space="preserve">     </t>
    </r>
    <r>
      <rPr>
        <sz val="10"/>
        <rFont val="Times New Roman"/>
        <family val="1"/>
      </rPr>
      <t>Security</t>
    </r>
  </si>
  <si>
    <t xml:space="preserve">     Elderly/Disabled Services</t>
  </si>
  <si>
    <r>
      <t xml:space="preserve">    </t>
    </r>
    <r>
      <rPr>
        <sz val="10"/>
        <rFont val="Times New Roman"/>
        <family val="1"/>
      </rPr>
      <t xml:space="preserve"> Neighborhood Network</t>
    </r>
  </si>
  <si>
    <t>Total Expenses</t>
  </si>
  <si>
    <t>Adjusted Net Operating Income</t>
  </si>
  <si>
    <t xml:space="preserve">     Total Uses Including Deferred Fee</t>
  </si>
  <si>
    <t>Total Sources</t>
  </si>
  <si>
    <t>Total Uses</t>
  </si>
  <si>
    <t>Sources - Uses</t>
  </si>
  <si>
    <t>Sources and Uses Balance?</t>
  </si>
  <si>
    <t>Estimated Stabilized Income and Expenses (In Current Dollars As Of the Closing Date)</t>
  </si>
  <si>
    <t>What is your estimate of the monthly gross potential rents for the project, as of the proposed closing date?</t>
  </si>
  <si>
    <t>Key Questions Regarding Post-Transaction Revenues and Expenses</t>
  </si>
  <si>
    <t>Will the refinancing result in an increase</t>
  </si>
  <si>
    <t xml:space="preserve">   in the monthly debt service payments?</t>
  </si>
  <si>
    <t>Are you proposing any increase in the</t>
  </si>
  <si>
    <t xml:space="preserve">   term of the MRN or CRN?</t>
  </si>
  <si>
    <t>Operating Cash Flow</t>
  </si>
  <si>
    <t>APPLICANT'S SOURCES OF FUNDS</t>
  </si>
  <si>
    <t>LIHTC Proceeds</t>
  </si>
  <si>
    <t>Replacement Reserves</t>
  </si>
  <si>
    <t>Deferred Developer Fee</t>
  </si>
  <si>
    <t>Total Sources of Funds</t>
  </si>
  <si>
    <t>Rehab Hard Cost</t>
  </si>
  <si>
    <t>Construction Period Interest</t>
  </si>
  <si>
    <t>Inspections</t>
  </si>
  <si>
    <t>Permanent Financing Costs</t>
  </si>
  <si>
    <t>Other Project Accounts</t>
  </si>
  <si>
    <t>Other Additional Funds</t>
  </si>
  <si>
    <t>Prepaid Rent</t>
  </si>
  <si>
    <t>Brokerage Fee (Third Party)</t>
  </si>
  <si>
    <t>Payments Toward Existing Debts</t>
  </si>
  <si>
    <t>Assume Existing First Mortgage</t>
  </si>
  <si>
    <t>New First Mortgage</t>
  </si>
  <si>
    <t>APPLICANT'S USES OF FUNDS</t>
  </si>
  <si>
    <t>Construction Loan Financing Fees</t>
  </si>
  <si>
    <t>Other Construction Loan Fees</t>
  </si>
  <si>
    <t>Construction Lender Counsel</t>
  </si>
  <si>
    <t>Construction Period Taxes</t>
  </si>
  <si>
    <t>Construction Period Insurance</t>
  </si>
  <si>
    <t>Building Permits</t>
  </si>
  <si>
    <t>LIHTC Fees</t>
  </si>
  <si>
    <t>Cost Certification Audit Fee</t>
  </si>
  <si>
    <t>Permanent Loan Financing Fees</t>
  </si>
  <si>
    <t>Permanent Lender Counsel</t>
  </si>
  <si>
    <t>Other Permanent Loan Fees</t>
  </si>
  <si>
    <t>Tenant Relocation</t>
  </si>
  <si>
    <t>Prepaid Interest (New Loan Interest)</t>
  </si>
  <si>
    <t>Partial Month Interest (Old Loan Interest)</t>
  </si>
  <si>
    <t>Soft Cost Contingency</t>
  </si>
  <si>
    <t xml:space="preserve">   Assumption of MRN-CRN interest</t>
  </si>
  <si>
    <t xml:space="preserve">   Cash to seller</t>
  </si>
  <si>
    <t>xxx</t>
  </si>
  <si>
    <t>TIP cells contain additional guidance that is revealed when the mouse is placed over the cell.</t>
  </si>
  <si>
    <t>Instructions to Applicants</t>
  </si>
  <si>
    <t>Assume MRN Unpaid Principal Balance</t>
  </si>
  <si>
    <t>Assume CRN Unpaid Principal Balance</t>
  </si>
  <si>
    <t>Other Fees to Existing Lender (describe)</t>
  </si>
  <si>
    <t>Owner / Seller Counsel</t>
  </si>
  <si>
    <t>Purchaser Counsel</t>
  </si>
  <si>
    <t>Title Insurance / Recording</t>
  </si>
  <si>
    <t>TOTAL USES OF FUNDS</t>
  </si>
  <si>
    <t>What is the proposed closing date?</t>
  </si>
  <si>
    <t>Discuss key milestones for achieving this closing date, and any deadlines or other important timing considerations:</t>
  </si>
  <si>
    <t>Purchaser Equity</t>
  </si>
  <si>
    <t>Property Street Address</t>
  </si>
  <si>
    <t>County</t>
  </si>
  <si>
    <t>City</t>
  </si>
  <si>
    <t>State (2 character State code)</t>
  </si>
  <si>
    <t>Zip</t>
  </si>
  <si>
    <t>A</t>
  </si>
  <si>
    <t>Name of Proposed Purchaser Entity</t>
  </si>
  <si>
    <t>Street Address 1</t>
  </si>
  <si>
    <t>Street Address 2</t>
  </si>
  <si>
    <t>Purchaser Contact Person</t>
  </si>
  <si>
    <t>Owner Contact Person</t>
  </si>
  <si>
    <t>Title</t>
  </si>
  <si>
    <t>Telephone</t>
  </si>
  <si>
    <t>Fax</t>
  </si>
  <si>
    <t>Email</t>
  </si>
  <si>
    <t>Existing Mortgagee</t>
  </si>
  <si>
    <t>Loan Number</t>
  </si>
  <si>
    <t xml:space="preserve">Business Terms for Proposed New 1st Mortgage Loan </t>
  </si>
  <si>
    <t xml:space="preserve">Will the refinancing result in an extension </t>
  </si>
  <si>
    <t xml:space="preserve">   beyond the existing 1st mortgage maturity?</t>
  </si>
  <si>
    <t>Use of Funds</t>
  </si>
  <si>
    <t>To Owner or Affiliate</t>
  </si>
  <si>
    <t>To 3rd Parties</t>
  </si>
  <si>
    <t>1 = Transfer  2 = Not</t>
  </si>
  <si>
    <t>Purchase Price</t>
  </si>
  <si>
    <t>Brokerage Fee</t>
  </si>
  <si>
    <t>Other #1</t>
  </si>
  <si>
    <t>Other #2</t>
  </si>
  <si>
    <t>Other #3</t>
  </si>
  <si>
    <t>Assume MRN Accrued Interest</t>
  </si>
  <si>
    <t>MRN principal balance est'd at closing:</t>
  </si>
  <si>
    <t>CRN principal balance est'd at closing:</t>
  </si>
  <si>
    <t>MRN interest balance est'd at closing:</t>
  </si>
  <si>
    <t>CRN interest balance est'd at closing:</t>
  </si>
  <si>
    <t>Detail of Applicant's Sources and Uses</t>
  </si>
  <si>
    <t>Rehabilitation Costs</t>
  </si>
  <si>
    <t>General Requirements</t>
  </si>
  <si>
    <t>Builder Overhead</t>
  </si>
  <si>
    <t>Construction Contingency</t>
  </si>
  <si>
    <t>Soft Costs</t>
  </si>
  <si>
    <t>Construction Period Financing Costs</t>
  </si>
  <si>
    <t>Bond Costs of Issuance</t>
  </si>
  <si>
    <t>Acquisition Costs</t>
  </si>
  <si>
    <t>Acquisition costs not in purchase price</t>
  </si>
  <si>
    <t>Acquisition Costs Not in Purchase Price</t>
  </si>
  <si>
    <t xml:space="preserve">   General Requirements</t>
  </si>
  <si>
    <t xml:space="preserve">   Builder Overhead</t>
  </si>
  <si>
    <t>Builder Fee paid to Seller</t>
  </si>
  <si>
    <t>Builder Fee paid to Purchaser</t>
  </si>
  <si>
    <t>Builder Fee paid to Third Party</t>
  </si>
  <si>
    <t>Developer Fee paid to Seller</t>
  </si>
  <si>
    <t>Developer Fee paid to Purchaser</t>
  </si>
  <si>
    <t>Developer Fee paid to Third Party</t>
  </si>
  <si>
    <t>Builder and Developer and Brokerage Fees</t>
  </si>
  <si>
    <t>Broker Fee paid to Seller</t>
  </si>
  <si>
    <t>Broker Fee paid to Purchaser</t>
  </si>
  <si>
    <t>Broker Fee paid to Third Party</t>
  </si>
  <si>
    <t>Owner Counsel (Initial Closing)</t>
  </si>
  <si>
    <t>Title and Recording (Initial Closing)</t>
  </si>
  <si>
    <t>Owner Counsel (Final Closing)</t>
  </si>
  <si>
    <t>Title and Recording (Final Closing)</t>
  </si>
  <si>
    <t>CDBG funding</t>
  </si>
  <si>
    <t>Deferred Developer Fee (seller)</t>
  </si>
  <si>
    <t>Deferred Developer Fee (purchaser)</t>
  </si>
  <si>
    <t>Deferred Developer Fee (third party)</t>
  </si>
  <si>
    <t>Other Payments to Seller or Affiliates:</t>
  </si>
  <si>
    <t>Other Payments to Purchaser or Affiliates</t>
  </si>
  <si>
    <t>Pay off Existing First Mortgage</t>
  </si>
  <si>
    <t>Other Acquisition Costs</t>
  </si>
  <si>
    <t>Other Payments to Seller or Affiliates</t>
  </si>
  <si>
    <t>Total Rehabilitation Costs</t>
  </si>
  <si>
    <t>Builder Fee, Developer Fee, Broker Fee</t>
  </si>
  <si>
    <t>Total Soft Costs</t>
  </si>
  <si>
    <t>Total Construction Period Financing Costs</t>
  </si>
  <si>
    <t>Total Permanent Financing Costs</t>
  </si>
  <si>
    <t>Total Escrows and Reserves</t>
  </si>
  <si>
    <t>Escrows and Reserves</t>
  </si>
  <si>
    <t>Total Uses of Funds</t>
  </si>
  <si>
    <t>Warning: this is likely to reduce Notes Value; see the Notice.</t>
  </si>
  <si>
    <t>For Profit</t>
  </si>
  <si>
    <t>Non Profit</t>
  </si>
  <si>
    <t>Developer Fee (gross amount before deferral)</t>
  </si>
  <si>
    <t>Any payment to seller for payables</t>
  </si>
  <si>
    <t>Any payment to seller for CRPs</t>
  </si>
  <si>
    <t>Any payment to purchaser for prepaid rents</t>
  </si>
  <si>
    <t>Other to seller and purchaser</t>
  </si>
  <si>
    <t>To seller (cash portion of PP)</t>
  </si>
  <si>
    <t>To seller (other PP cash)</t>
  </si>
  <si>
    <t>Tentative Proceeds</t>
  </si>
  <si>
    <t>Total</t>
  </si>
  <si>
    <t>Seller</t>
  </si>
  <si>
    <t>Purchaser</t>
  </si>
  <si>
    <t>paydown required if all payments above constitute "Proceeds"</t>
  </si>
  <si>
    <t>Half of tentative seller proceeds</t>
  </si>
  <si>
    <t>One-third of tentative total proceeds</t>
  </si>
  <si>
    <t>Assume CRN Accrued Interest</t>
  </si>
  <si>
    <t>MRN Balance</t>
  </si>
  <si>
    <t>CRN Balance</t>
  </si>
  <si>
    <t>MRN Interest Payable</t>
  </si>
  <si>
    <t>CRN Interest Payable</t>
  </si>
  <si>
    <t xml:space="preserve"> (expected balance immediately prior to closing)</t>
  </si>
  <si>
    <t>Reserve balance pre-closing:</t>
  </si>
  <si>
    <t>Reserve balance post-closing:</t>
  </si>
  <si>
    <t xml:space="preserve"> (expected balance immediately after closing)</t>
  </si>
  <si>
    <t xml:space="preserve">   Replacement Reserve (post-closing balance)</t>
  </si>
  <si>
    <t xml:space="preserve">Section C (Estimates of Post-Transaction Revenue and Expenses) </t>
  </si>
  <si>
    <t>Other Third Party Reports (Capital Needs)</t>
  </si>
  <si>
    <t>Income (revenue as positive amounts, vacancy and bad debt as negative amounts)</t>
  </si>
  <si>
    <t>5120/5121 Total Rent Revenue (Apartments)</t>
  </si>
  <si>
    <t>5220 Vacancy Loss (Apartments)</t>
  </si>
  <si>
    <t>6370 Bad Debt Loss (Apartments)</t>
  </si>
  <si>
    <t>5440 R4R Investment Income</t>
  </si>
  <si>
    <t>5910 Laundry and Vending Revenue</t>
  </si>
  <si>
    <t>5920 Tenant Charges</t>
  </si>
  <si>
    <t>5990 Miscellaneous Revenue</t>
  </si>
  <si>
    <t>5140/5170 Rent Revenue (Commercial)</t>
  </si>
  <si>
    <t>5180-5195 Other Rent Revenue</t>
  </si>
  <si>
    <t>5240/5270 Vacancy Loss (Commercial)</t>
  </si>
  <si>
    <t>5250 Concessions</t>
  </si>
  <si>
    <t>6370 Bad Debt Loss (Commercial)</t>
  </si>
  <si>
    <t>5290 Vacancy Loss (Other)</t>
  </si>
  <si>
    <t>5410/5490 Other Financial Revenue</t>
  </si>
  <si>
    <t>Not available for operations</t>
  </si>
  <si>
    <t>Expenses (enter as positive amounts)</t>
  </si>
  <si>
    <t>5945 IRP Revenue</t>
  </si>
  <si>
    <t>Input as negative debt service below</t>
  </si>
  <si>
    <t>62xx Renting Expenses</t>
  </si>
  <si>
    <t>6310/6330 Office Salaries / Manager Salaries</t>
  </si>
  <si>
    <t>6311 Office Expenses</t>
  </si>
  <si>
    <t>6320 Management Fee</t>
  </si>
  <si>
    <t>6340 Legal Expense</t>
  </si>
  <si>
    <t>6350 Audit Expense</t>
  </si>
  <si>
    <t>6351 Bookkeeping Fees</t>
  </si>
  <si>
    <t>6390 Miscellaneous Administrative</t>
  </si>
  <si>
    <t>64xx Total Utility Expense</t>
  </si>
  <si>
    <t>6510 Maintenance Payroll</t>
  </si>
  <si>
    <t>6515 Maintenance Supplies</t>
  </si>
  <si>
    <t>6520 Maintenance Contracts</t>
  </si>
  <si>
    <t>6525 Garbage and Trash Removal</t>
  </si>
  <si>
    <t>6530 Security Payroll / Contract</t>
  </si>
  <si>
    <t>Office Rent / Rent Free Unit(s)</t>
  </si>
  <si>
    <t>6546-6590 Other Maintenance Expense</t>
  </si>
  <si>
    <t>6710 Real Estate Taxes</t>
  </si>
  <si>
    <t>6711 Payroll Taxes</t>
  </si>
  <si>
    <t>6720 Property &amp; Liability Insurance</t>
  </si>
  <si>
    <t>6721 Fidelity Bond Insurance</t>
  </si>
  <si>
    <t>6722 Worker's Compensation Insurance</t>
  </si>
  <si>
    <t>6723 Health Insurance / Other Benefits</t>
  </si>
  <si>
    <t>6790 Misc Taxes, Licenses, Permits, Insurance</t>
  </si>
  <si>
    <t>Capital Recovery Payment (positive)</t>
  </si>
  <si>
    <t>Replacement Reserve Deposit (positive)</t>
  </si>
  <si>
    <t xml:space="preserve">     1st Mortgage P+I (positive)</t>
  </si>
  <si>
    <t xml:space="preserve">     1st Mortgage MIP (positive)</t>
  </si>
  <si>
    <t xml:space="preserve">     IRP Applied to Debt Service (negative)</t>
  </si>
  <si>
    <t>M2M Category</t>
  </si>
  <si>
    <t>GPR-A</t>
  </si>
  <si>
    <t>GPR-C</t>
  </si>
  <si>
    <t>OI</t>
  </si>
  <si>
    <t>VL-A</t>
  </si>
  <si>
    <t>VL-C</t>
  </si>
  <si>
    <t>BD-A</t>
  </si>
  <si>
    <t>BD-C</t>
  </si>
  <si>
    <t>Mark-to-Market Income and Expense Roll-Ups</t>
  </si>
  <si>
    <t>VL-Other</t>
  </si>
  <si>
    <t>ADM</t>
  </si>
  <si>
    <t>P/R</t>
  </si>
  <si>
    <t>MGMT</t>
  </si>
  <si>
    <t>UTIL</t>
  </si>
  <si>
    <t>MAINT</t>
  </si>
  <si>
    <t>SEC</t>
  </si>
  <si>
    <t>TAX</t>
  </si>
  <si>
    <t>INS</t>
  </si>
  <si>
    <t>SVCS</t>
  </si>
  <si>
    <t>N/N</t>
  </si>
  <si>
    <t xml:space="preserve">     Other</t>
  </si>
  <si>
    <t>OTHER</t>
  </si>
  <si>
    <t>S8</t>
  </si>
  <si>
    <t>Also see Section D for HUD requirements regarding other project accounts.</t>
  </si>
  <si>
    <t>CRPs are not allowed to be paid post-closing</t>
  </si>
  <si>
    <t xml:space="preserve">Enter the proposed purchase price, and provide a breakdown. </t>
  </si>
  <si>
    <t>Proposed purchase price</t>
  </si>
  <si>
    <t>Other (describe)</t>
  </si>
  <si>
    <t>total of breakdown</t>
  </si>
  <si>
    <t xml:space="preserve">   UPB of existing 1st mortgage</t>
  </si>
  <si>
    <t xml:space="preserve">   UPB of MRN-CRN </t>
  </si>
  <si>
    <t>Public Agency</t>
  </si>
  <si>
    <t>Indicate whether the current ownership entity includes or will include any new Principals (as that term is used in Form HUD-2530)</t>
  </si>
  <si>
    <t>Mortgagee Contact Person</t>
  </si>
  <si>
    <t>Discuss your proposed property management approach. If you propose to change management firms, disclose whether the proposed firm has an identity of interest with the project owner.</t>
  </si>
  <si>
    <t>Entered in Section A1 above</t>
  </si>
  <si>
    <t xml:space="preserve">   Builder Profit / Fee (Third Party)</t>
  </si>
  <si>
    <t>N/A</t>
  </si>
  <si>
    <t xml:space="preserve">   Furniture, Fixtures and Equipment (FF&amp;E)</t>
  </si>
  <si>
    <t>Operating Expenses</t>
  </si>
  <si>
    <t>Total Operating Expenses</t>
  </si>
  <si>
    <t>2. On behalf of the Applicant I represent and certify as follows:</t>
  </si>
  <si>
    <t>a. The Applicant understands that HUD will rely upon this certification in evaluating the Application.</t>
  </si>
  <si>
    <t>c. The Applicant has been advised that it should conduct such due diligence as it determines is necessary including but not limited to consulting legal counsel in order to ensure that all statements contained in these certifications are accurate, complete and not misleading.</t>
  </si>
  <si>
    <t xml:space="preserve">i. is currently debarred or suspended from participation in any federal program. </t>
  </si>
  <si>
    <t>ii. has a delinquent federal debt.</t>
  </si>
  <si>
    <t>iii. has any litigation of other claim pending or threatened.</t>
  </si>
  <si>
    <t>iv. Has any judgment or lien in favor of the government of the United States of America or any agency or instrumentality thereof.</t>
  </si>
  <si>
    <t>Warning: HUD will prosecute false claims and statements. Conviction may result in criminal and/or civil penalties (18 USC Sections 1001, 1010, 1012; 31 USC Sections 3729, 3802)</t>
  </si>
  <si>
    <t>1. I have all requisite authority to execute this Application and to bind the Applicant.</t>
  </si>
  <si>
    <t>b. The Applicant has read and understands the Notice.</t>
  </si>
  <si>
    <t>e. The Applicant, and the project for which the Application has been submitted, meet all applicable eligibility requirements set forth in the Notice.</t>
  </si>
  <si>
    <t>Authorized Signature:    ______________________________________________________     Date:   __________________</t>
  </si>
  <si>
    <t>Name, Printed:                 ________________________________________________________________________________</t>
  </si>
  <si>
    <t>Title, Organization:         ________________________________________________________________________________</t>
  </si>
  <si>
    <t>In my capacity described below, I make the following representations and certifications to the United States Department of Housing and Urban Development (HUD) in connection with this application for partial waiver of the due-on-sale / due-on-refinance clause of a Mark-to-Market Mortgage Restructuring Note (MRN) and/or Contingent Repayment Note (CRN) for the referenced property, pursuant to HUD Notice H-10-22 or subsequent guidance ("Notice").  Capitalized terms have the meaning given to them in the Notice.</t>
  </si>
  <si>
    <t>g. The Applicant, the management agent of the Project, and each Principal are in compliance with all applicable Fair Housing and Civil Rights Laws and regulations.</t>
  </si>
  <si>
    <t>In the Estimated Stabilized Income and Expenses below, any material deviation from recent actuals must be discussed in the comment boxes provided.  Consider in particular: real estate tax expense (taking into account any proposed rehab), insurance (taking into account any rehab and any change of ownership or management), utility expenses (taking into account any rehab), and administrative / maintenance salary and benefit costs.</t>
  </si>
  <si>
    <t>Third Party Builder / Developer / Brokerage Fees</t>
  </si>
  <si>
    <t>Soft Costs Paid to Third Parties</t>
  </si>
  <si>
    <t>Construction Period Soft Costs:</t>
  </si>
  <si>
    <t>Permanent Financing Soft Costs:</t>
  </si>
  <si>
    <t>Other Soft Costs:</t>
  </si>
  <si>
    <t>New Debt and Equity:</t>
  </si>
  <si>
    <t>Name of Current Ownership Entity</t>
  </si>
  <si>
    <t>Builder Fee</t>
  </si>
  <si>
    <t>If a developer fee is proposed, enter below (as a positive amount) any portion of the fee that is proposed to be deferred, with an appropriate descriptive comment</t>
  </si>
  <si>
    <t>Deferred developer fee to Owner (Seller)</t>
  </si>
  <si>
    <t>Deferred developer fee to Purchaser</t>
  </si>
  <si>
    <t>Deferred developer fee to Third Party</t>
  </si>
  <si>
    <t>Add Deferred Developer Fee</t>
  </si>
  <si>
    <t>Add Back Deferred Developer Fee</t>
  </si>
  <si>
    <t>All sections are to be completed by all applicants, unless noted otherwise in the section heading (green background).</t>
  </si>
  <si>
    <r>
      <rPr>
        <b/>
        <sz val="10"/>
        <rFont val="Times New Roman"/>
        <family val="1"/>
      </rPr>
      <t xml:space="preserve">CRN Principal Balance. </t>
    </r>
    <r>
      <rPr>
        <sz val="10"/>
        <rFont val="Times New Roman"/>
        <family val="1"/>
      </rPr>
      <t xml:space="preserve">Indicate the CRN principal balance that you expect, as of the proposed closing date.  </t>
    </r>
  </si>
  <si>
    <r>
      <rPr>
        <b/>
        <sz val="10"/>
        <rFont val="Times New Roman"/>
        <family val="1"/>
      </rPr>
      <t xml:space="preserve">MRN Interest Balance.  </t>
    </r>
    <r>
      <rPr>
        <sz val="10"/>
        <rFont val="Times New Roman"/>
        <family val="1"/>
      </rPr>
      <t xml:space="preserve">Indicate the MRN interest balance that you expect, as of the proposed closing date.  </t>
    </r>
  </si>
  <si>
    <t>Proposed Lender</t>
  </si>
  <si>
    <t xml:space="preserve">   term of the existing HAP Contract?</t>
  </si>
  <si>
    <t>Does the proposed new first mortgage loan</t>
  </si>
  <si>
    <t xml:space="preserve">   include a balloon payment or call provision?</t>
  </si>
  <si>
    <t>Applicant's Certification</t>
  </si>
  <si>
    <t>Applicant is the:</t>
  </si>
  <si>
    <t>Current Owner</t>
  </si>
  <si>
    <t>Proposed Purchaser</t>
  </si>
  <si>
    <t>Other (Explain)</t>
  </si>
  <si>
    <t>Name of Applicant (Name of Legal Entity)</t>
  </si>
  <si>
    <t>Border color in lightest gray available</t>
  </si>
  <si>
    <t>Border color in 2nd lightest gray available</t>
  </si>
  <si>
    <t>Border color in 3rd lightest gray available</t>
  </si>
  <si>
    <t>Border color in 4th lightest gray available</t>
  </si>
  <si>
    <t>Border color in 5th lightest gray available</t>
  </si>
  <si>
    <t>Dotted border style 1</t>
  </si>
  <si>
    <t>Dotted border style 2</t>
  </si>
  <si>
    <t>Do Format / Format Cells / Borders, then select the color and/or line style.</t>
  </si>
  <si>
    <t>Then click Outline to apply the style.  Very cumbersome.</t>
  </si>
  <si>
    <t>Normal box border</t>
  </si>
  <si>
    <t xml:space="preserve">When I print this, the lightest gray is not readily noticeable, the 2nd lightest is marginally </t>
  </si>
  <si>
    <t>noticeable, and the others are noticeable</t>
  </si>
  <si>
    <t>To Be Completed Only if a Transfer of the Property is Proposed</t>
  </si>
  <si>
    <t>Purchaser entity type (FP, NP, public agency)</t>
  </si>
  <si>
    <t>Discuss your proposed property management firm and its capabilities / qualifications / experience.  Disclose whether the proposed property management firm has an identity of interest with the purchaser.</t>
  </si>
  <si>
    <r>
      <rPr>
        <b/>
        <sz val="10"/>
        <rFont val="Times New Roman"/>
        <family val="1"/>
      </rPr>
      <t xml:space="preserve">Expected Replacement Reserve Balances.  </t>
    </r>
    <r>
      <rPr>
        <sz val="10"/>
        <rFont val="Times New Roman"/>
        <family val="1"/>
      </rPr>
      <t>Indicate the Replacement Reserve balance that you expect just before and just after the closing.  Below, explain how you determined these amounts, starting from a definitive source such as the most recent audited financial statements or a balance provided by the lender.  Discuss any withdrawals and deposits that you anticipate will be made prior to the closing date.  Discuss any change in reserve balance that you expect to occur at the closing.</t>
    </r>
  </si>
  <si>
    <t xml:space="preserve">   to be refinanced?</t>
  </si>
  <si>
    <t>Are any Uses of Funds in the proposed transaction to be paid to either the owner (seller), the purchaser, or their Affiliates?</t>
  </si>
  <si>
    <t xml:space="preserve">Section C (Estimates of Post-Transaction Revenue and Expenses) is applicable to all applicants. </t>
  </si>
  <si>
    <t xml:space="preserve">Section D (Additional Considerations) is applicable all applicants. </t>
  </si>
  <si>
    <t>Comment fields are provided.  If an item is self explanatory, no comment is needed.  HUD encourages completion of the comment fields so as to avoid the need for follow-up questions.</t>
  </si>
  <si>
    <t>Note: 4 digit numbers shown in line items below refer to HUD electronic Financial Statement codes.</t>
  </si>
  <si>
    <t>Authorized Signature:    ____________________________________________     Date:   _______________</t>
  </si>
  <si>
    <t>Name, Printed:             ____________________________________________________________________</t>
  </si>
  <si>
    <t>Title, Organization:       ____________________________________________________________________</t>
  </si>
  <si>
    <t>ITEM #</t>
  </si>
  <si>
    <t>APPLI-CANT'S CHECK</t>
  </si>
  <si>
    <t>REQUIRED MATERIALS</t>
  </si>
  <si>
    <t>REQUIRED FOR</t>
  </si>
  <si>
    <t>FOR OAHP USE</t>
  </si>
  <si>
    <t>I-1</t>
  </si>
  <si>
    <t>X</t>
  </si>
  <si>
    <t>I-2</t>
  </si>
  <si>
    <t>I-3</t>
  </si>
  <si>
    <t>b. PDF of Certification Page</t>
  </si>
  <si>
    <t>c. PDF of Consent Page</t>
  </si>
  <si>
    <t>Applicant's Letter of Request for Waiver and Summary of Proposed Transaction, Including:</t>
  </si>
  <si>
    <t>a. Property Name and Address</t>
  </si>
  <si>
    <t>b. FHA and iREMS Numbers</t>
  </si>
  <si>
    <t>a. Organizational Chart of Owner</t>
  </si>
  <si>
    <t>b. Organizational Chart of Purchaser</t>
  </si>
  <si>
    <t>I-4</t>
  </si>
  <si>
    <t>I-5</t>
  </si>
  <si>
    <t>Fully Executed Purchase and Sale Agreement</t>
  </si>
  <si>
    <t>I-6</t>
  </si>
  <si>
    <t>I-7</t>
  </si>
  <si>
    <t>(If a new FHA-insured loan is proposed) Form HUD-92013</t>
  </si>
  <si>
    <t>Loan Agreement (or Statement of Terms and Conditions, including term, interest rate, payment requirements, lien position and closing deadline) for all sources of funds other than a new FHA-insured loan</t>
  </si>
  <si>
    <t>II-1</t>
  </si>
  <si>
    <t>Purchaser Entity's Narrative Request for QNP Designation</t>
  </si>
  <si>
    <t>II-2</t>
  </si>
  <si>
    <t>IRS 501(c)(3) Designation Letter</t>
  </si>
  <si>
    <t>II-3</t>
  </si>
  <si>
    <t>Articles of Incorporation and By-Laws</t>
  </si>
  <si>
    <t>II-4</t>
  </si>
  <si>
    <t>(If the purchaser entity is a limited partnership or LLC that is controlled by the QNP) Limited Partnership Agreement or LLC Operating Agreement, as applicable</t>
  </si>
  <si>
    <t>II-5</t>
  </si>
  <si>
    <t>Tenant Endorsements as required by OPG Appendix C</t>
  </si>
  <si>
    <t>II-6</t>
  </si>
  <si>
    <t>(If QNP is a CHDO) CHDO Certification</t>
  </si>
  <si>
    <t>Applicants complete the 'Application Detail' worksheet.  The 'S&amp;U Detail and "S&amp;U Summary' worksheets will be completed automatically for applicants who complete Section B.</t>
  </si>
  <si>
    <t>Pmt = x</t>
  </si>
  <si>
    <t>Pmt = y</t>
  </si>
  <si>
    <t>Pmt = z</t>
  </si>
  <si>
    <t>Pmt = aa</t>
  </si>
  <si>
    <t xml:space="preserve">   Brokerage Fee (paid to Seller / Affiliates)</t>
  </si>
  <si>
    <t xml:space="preserve">   Brokerage Fee (paid to Purchaser / Affiliates)</t>
  </si>
  <si>
    <t xml:space="preserve">   Other Reserve (describe)</t>
  </si>
  <si>
    <t xml:space="preserve">   Other Escrow (describe)</t>
  </si>
  <si>
    <t>DRAFT: M2M Waiver Request Applicant Request for Partial Waiver of M2M "Due on Sale or Refinancing" Clause</t>
  </si>
  <si>
    <t>PART I. MATERIALS REQUIRED FOR ALL TRANSACTIONS</t>
  </si>
  <si>
    <t>a. Completed M2M Waiver Request Application In Excel</t>
  </si>
  <si>
    <t>c. Physical Description of Property, Current Condition and description of Rehabilitation (if any) to be Completed in Conjunction with the Proposed Transaction</t>
  </si>
  <si>
    <t>d. Resident Profile (i.e. family or elderly)</t>
  </si>
  <si>
    <t>e. Narrative summary of current financial status of the project</t>
  </si>
  <si>
    <t>f. Certification that Owner’s Current and Prior Surplus Cash Analysis Obligations are Satisfied, or Statement Concerning Status of Outstanding Obligations</t>
  </si>
  <si>
    <t>Organizational Charts (provide in PDF):</t>
  </si>
  <si>
    <t>PART II. ADDITIONAL MATERIALS FOR QNP TRANSACTIONS ONLY</t>
  </si>
  <si>
    <t>Transfer</t>
  </si>
  <si>
    <t>Refinance</t>
  </si>
  <si>
    <t>Application Detail</t>
  </si>
  <si>
    <t>Section A of the Application Detail (general questions) may be completed by all applicants, with the exception of Section A1 which is completed only for applicants who are proposing purchase transactions.</t>
  </si>
  <si>
    <t>Applicant Basic Submission</t>
  </si>
  <si>
    <t>10 Year Operating Pro Forma, with specified trend rates (submit only if payments are proposed to be made to the owner or anny Affiliate of the owner, or to the purchaser or any Affiliate of the purchaser)</t>
  </si>
  <si>
    <t>(If HUD TPA approval is required) Provide the Date and requisite Evidence of Submission of TPA Request and HAP Assignment Request to Field Office</t>
  </si>
  <si>
    <t>Seller's Consent for OAHP to Provide Information to Purchaser</t>
  </si>
  <si>
    <t>information relating but not limited to the original Mark to Market closing, the performance of the property, the status of the surplus cash reconciliation and any other information collected by HUD.</t>
  </si>
  <si>
    <r>
      <rPr>
        <b/>
        <sz val="10"/>
        <rFont val="Times New Roman"/>
        <family val="1"/>
      </rPr>
      <t xml:space="preserve">MRN Principal Balance.  </t>
    </r>
    <r>
      <rPr>
        <sz val="10"/>
        <rFont val="Times New Roman"/>
        <family val="1"/>
      </rPr>
      <t>Indicate the MRN principal balance that you expect, as of the proposed closing date.</t>
    </r>
  </si>
  <si>
    <r>
      <t>Replacement Reserve Requirements.</t>
    </r>
    <r>
      <rPr>
        <sz val="10"/>
        <rFont val="Times New Roman"/>
        <family val="1"/>
      </rPr>
      <t xml:space="preserve">  HUD requires that the full balance of the Replacement Reserve remain with the project: Reserve funds cannot be paid to the seller or otherwise released for use in the proposed transaction, unless the HUD Field Office allows funds to be utilized for rehab.  HUD (and/or another funder) may require that additional funds be deposited into the Reserve. </t>
    </r>
  </si>
  <si>
    <t>Will or has the purchaser request(ed) QNP debt relief?</t>
  </si>
  <si>
    <t>Maturity Date</t>
  </si>
  <si>
    <t xml:space="preserve">Section D (The Remainder of this Application Applies Only to Purchase Transactions) </t>
  </si>
  <si>
    <r>
      <rPr>
        <b/>
        <sz val="10"/>
        <rFont val="Times New Roman"/>
        <family val="1"/>
      </rPr>
      <t>Surplus Cash Payments Due to HUD For the Partial ("Stub") Year in Which the Closing Will Occur.</t>
    </r>
    <r>
      <rPr>
        <sz val="10"/>
        <rFont val="Times New Roman"/>
        <family val="1"/>
      </rPr>
      <t xml:space="preserve"> HUD will determine a payment amount based on interim financials provided by the seller, and at or prior to the closing, the seller must pay to HUD any amounts due for the stub year.  </t>
    </r>
  </si>
  <si>
    <r>
      <rPr>
        <b/>
        <sz val="10"/>
        <rFont val="Times New Roman"/>
        <family val="1"/>
      </rPr>
      <t>Pro Rata Allocation of Income and Expenses.</t>
    </r>
    <r>
      <rPr>
        <sz val="10"/>
        <rFont val="Times New Roman"/>
        <family val="1"/>
      </rPr>
      <t xml:space="preserve"> Income and expenses are to be allocated pro rata to seller and purchaser at closing.  </t>
    </r>
  </si>
  <si>
    <t xml:space="preserve">   Note: Operating account balances are not to be shown as sources or uses of funds in this application.</t>
  </si>
  <si>
    <r>
      <rPr>
        <b/>
        <sz val="10"/>
        <rFont val="Times New Roman"/>
        <family val="1"/>
      </rPr>
      <t>MIP Escrow.</t>
    </r>
    <r>
      <rPr>
        <sz val="10"/>
        <rFont val="Times New Roman"/>
        <family val="1"/>
      </rPr>
      <t xml:space="preserve"> If the existing FHA-insured loan will remain in place in a transfer, the MIP escrow must be transferred to the purchaser's project escrow accounts.  </t>
    </r>
  </si>
  <si>
    <r>
      <rPr>
        <b/>
        <sz val="10"/>
        <rFont val="Times New Roman"/>
        <family val="1"/>
      </rPr>
      <t>Tax and Insurance Escrows.</t>
    </r>
    <r>
      <rPr>
        <sz val="10"/>
        <rFont val="Times New Roman"/>
        <family val="1"/>
      </rPr>
      <t xml:space="preserve"> The purchaser and seller may select one of the following approaches:
          A. Tax and insurance escrow balances may be transferred to the purchaser's project escrow accounts, but they must be fully funded.
          B.  Escrow balances may be released to the seller, but if they are, they will be treated as Seller Proceeds and the purchaser must provide
                and fund new accounts.</t>
    </r>
  </si>
  <si>
    <t>Please indicate which approach you propose (A or B).</t>
  </si>
  <si>
    <r>
      <rPr>
        <b/>
        <sz val="10"/>
        <rFont val="Times New Roman"/>
        <family val="1"/>
      </rPr>
      <t>Transfer of Operating Account.</t>
    </r>
    <r>
      <rPr>
        <sz val="10"/>
        <rFont val="Times New Roman"/>
        <family val="1"/>
      </rPr>
      <t xml:space="preserve"> Following pro rata allocations above, the operating account balance must pass to the purchaser's project accounts and if the balance is not sufficient to cover all remaining accounts payable (i.e. those aged less than 60 days) the purchaser and/or seller must deposit enough cash into the operating account to place the project in a neutral or positive surplus cash position immediately after the closing.  Indicate below whether the seller or purchaser will provide cash to eliminate any negative cash flow.</t>
    </r>
  </si>
  <si>
    <r>
      <rPr>
        <b/>
        <sz val="10"/>
        <rFont val="Times New Roman"/>
        <family val="1"/>
      </rPr>
      <t>Security Deposits.</t>
    </r>
    <r>
      <rPr>
        <sz val="10"/>
        <rFont val="Times New Roman"/>
        <family val="1"/>
      </rPr>
      <t xml:space="preserve"> The balance in the security deposit account at closing must be sufficient to cover all amounts, including interest, owed to applicants, residents, and former residents as of the closing date.
   Note: Security deposit account balances are not to be shown as sources or uses of funds in this application.</t>
    </r>
  </si>
  <si>
    <r>
      <rPr>
        <b/>
        <sz val="10"/>
        <rFont val="Times New Roman"/>
        <family val="1"/>
      </rPr>
      <t xml:space="preserve">CRN Interest Balance.  </t>
    </r>
    <r>
      <rPr>
        <sz val="10"/>
        <rFont val="Times New Roman"/>
        <family val="1"/>
      </rPr>
      <t xml:space="preserve">Indicate the CRN interest balance that you expect, as of the proposed closing date.  </t>
    </r>
  </si>
  <si>
    <t>B</t>
  </si>
  <si>
    <t>Comment</t>
  </si>
  <si>
    <t xml:space="preserve">   Other Escrow / Project Account (describe)</t>
  </si>
  <si>
    <t>This application may be submitted by an owner or proposed purchaser, in support of a request of a partial waiver of the due-on-sale / due-on-refinance clause of a Mark-to-Market Mortgage Restructuring Note (MRN) and/or Contingent Repayment Note (CRN), pursuant to HUD Notice H-2012-10 or subsequent guidance ("Notice").  Capitalized terms have the meaning given to them in the Notice.</t>
  </si>
  <si>
    <t>See the Checklist worksheet for required contents of the submission package.</t>
  </si>
  <si>
    <t xml:space="preserve">Section B of the Application Detail (Sources and Uses) may be completed for any proposed transaction (including a transaction in which the property is not being sold) involving payments to the owner (seller), the purchaser, or their Affiliates.  
</t>
  </si>
  <si>
    <t>Throughout the document, the following definitions apply:
"Transfer" refers to a transaction in which the property is sold or 10% or more of the ownership of the property is conveyed to another entity (a transfer may or may not include refinancing of the existing first mortgage loan).
"Refinancing" refers to a payoff of the project's existing first mortgage with a new first mortgage, other new financing sources in some cases, but with no change in ownership.
"Affiliate" means with respect to the owner / seller or purchaser, any corporation, partnership, joint venture, limited liability company, limited liability partnership, trust or individual directly or indirectly controlling, controlled by, under common control with, or having a Controlling Interest in the applicable entity.
“Controlled by”, “under common control with”, or “controlling interest” means (i) the direct or indirect power (under contract, equity ownership, the right to vote or determine a vote, or otherwise) to direct the financial, legal, beneficial or other interests of a company (or other entity) and includes the definition of “control” in 24 CFR 401.310(a)(2); or (ii) the power to vote, directly or indirectly, 25 percent or more of any class of the voting stock of a company; or (iii) the ability to direct in any manner the election of a majority of a company’s (or other entity’s) directors, trustees or members; or (iv) the ability to exercise a controlling influence over the company’s or entity’s management and policies. For purposes of this definition, a general partner of a limited partnership is presumed to be in control of that partnership, and a managing member of a limited liability company is presumed to be in control of that limited liability company.</t>
  </si>
  <si>
    <t>The Application package needs to be COMPLETELY IN ELECTRONIC FORMAT.  This Excel workbook must be submitted in Excel.  Any attachments must be submitted in Word or PDF format.</t>
  </si>
  <si>
    <t>d. The information contained in this Application and all materials submitted therewith are accurate, complete and not misleading, including the disclosure of all Identities of Interest as defined in the Waiver Request Application.</t>
  </si>
  <si>
    <t xml:space="preserve">f. Except as noted below, neither the Applicant, the management agent of the Project, or any Principal (as the term 'principal' is defined in Form HUD-2530): </t>
  </si>
  <si>
    <t>Any exceptions to certification 2.f:</t>
  </si>
  <si>
    <t>Checklist for Submission Package.  All items must be submitted in electronic format (Excel, Word or PDF).</t>
  </si>
  <si>
    <t>II-7</t>
  </si>
  <si>
    <t>II-8</t>
  </si>
  <si>
    <t>(If requesting debt relief and/or favorable consideration under Strategic Community category) Strategic Community Chart</t>
  </si>
  <si>
    <t>(If requesting favorable consideration under Green Property Category) Summary of green features and the specific green standards met such as LEED, Enterprise Green Communities or other equivalent</t>
  </si>
  <si>
    <t>I-8</t>
  </si>
  <si>
    <t>Current FHA Project Number</t>
  </si>
  <si>
    <t>iREMS ID Number</t>
  </si>
  <si>
    <t>For each project fiscal year that has ended since the M2M closing, indicate whether the owner received Final Surplus Cash Analysis and, if so, whether the owner has paid the amount due in full.</t>
  </si>
  <si>
    <t>FATALS</t>
  </si>
  <si>
    <t>total fatal</t>
  </si>
  <si>
    <t>Will Strategic Community Property status be applied for?</t>
  </si>
  <si>
    <t>The Notice requires a payment toward the Notes at the closing (a “Paydown”) whenever any uses of funds are proposed to be paid to the owner or any Affiliate or to a purchaser or any Affiliate.  The only exception is for transactions that meet the requirements of the Notice for Strategic Community status.  In the comment box below, indicate whether you believe the Notice requires a Paydown for the proposed transaction. If so, indicate the Paydown amount that you estimate, and discuss how you propose to fund that amount.  If not, indicate the reason why you believe no Paydown will be required.</t>
  </si>
  <si>
    <t>Note that, because an increase in the term(s) of the MRN or CRN will delay the final 'balloon' payment on the MRN/CRN, an increase in term may reduce the value of the Notes and result in rejection of the proposed transaction (see the Notice).   Below, discuss your reasons for proposing an increase in the MRN-CRN term.</t>
  </si>
  <si>
    <t>Note that the HAP contract cannot be extended beyond the term of the M2M Use Agreement, and that the Use Agreement term will not be extended in connection with the proposed transaction.</t>
  </si>
  <si>
    <t>I have an approved waiver request</t>
  </si>
  <si>
    <t>I have made a waiver request but HUD hasn't made a decision yet</t>
  </si>
  <si>
    <t>I will be making a waiver request</t>
  </si>
  <si>
    <t>Section B (Sources and Uses of Funds)</t>
  </si>
  <si>
    <r>
      <rPr>
        <b/>
        <sz val="10"/>
        <rFont val="Times New Roman"/>
        <family val="1"/>
      </rPr>
      <t xml:space="preserve">Unpaid CRPs.  </t>
    </r>
    <r>
      <rPr>
        <sz val="10"/>
        <rFont val="Times New Roman"/>
        <family val="1"/>
      </rPr>
      <t>HUD will not allow CRPs to be paid after the closing.  Discuss any remaining CRPs below, and explain whether any amount is proposed to be paid to the owner (seller) as compensation for any remaining CRPs.  Any such payment to the seller will be counted as Proceeds when HUD reviews the proposed transaction.  HUD may allow a credit against Proceeds for the principal portion of any CRPs that were originally scheduled to be paid on dates that fall after the closing.</t>
    </r>
  </si>
  <si>
    <r>
      <rPr>
        <b/>
        <sz val="10"/>
        <rFont val="Times New Roman"/>
        <family val="1"/>
      </rPr>
      <t>Balance of Existing First Mortgage Loan.</t>
    </r>
    <r>
      <rPr>
        <sz val="10"/>
        <rFont val="Times New Roman"/>
        <family val="1"/>
      </rPr>
      <t xml:space="preserve">  Indicate the expected payoff amount of the existing first mortgage loan, as of the proposed closing date.</t>
    </r>
  </si>
  <si>
    <t>Existing 1st Mort. payoff est’d at closing:</t>
  </si>
  <si>
    <r>
      <rPr>
        <b/>
        <sz val="10"/>
        <rFont val="Times New Roman"/>
        <family val="1"/>
      </rPr>
      <t>Accounts Payable.</t>
    </r>
    <r>
      <rPr>
        <sz val="10"/>
        <rFont val="Times New Roman"/>
        <family val="1"/>
      </rPr>
      <t xml:space="preserve"> At or prior to closing, all accounts payable aged 60 days or more must be cleared. (These payments are NOT a credit against Proceeds.)  </t>
    </r>
  </si>
  <si>
    <r>
      <rPr>
        <b/>
        <sz val="10"/>
        <rFont val="Times New Roman"/>
        <family val="1"/>
      </rPr>
      <t xml:space="preserve">Seller Payments Outside of Closing (i.e., payments that do not appear in the Sources and Uses). </t>
    </r>
    <r>
      <rPr>
        <sz val="10"/>
        <rFont val="Times New Roman"/>
        <family val="1"/>
      </rPr>
      <t>Enter below any amounts that the seller is obligated to pay OUTSIDE OF CLOSING (for example, a broker fee).  DO NOT include any costs that are part of your pro forma sources and uses statement.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</si>
</sst>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6" formatCode="&quot;$&quot;#,##0_);[Red]\(&quot;$&quot;#,##0\)"/>
    <numFmt numFmtId="7" formatCode="&quot;$&quot;#,##0.00_);\(&quot;$&quot;#,##0.00\)"/>
    <numFmt numFmtId="8" formatCode="&quot;$&quot;#,##0.00_);[Red]\(&quot;$&quot;#,##0.00\)"/>
    <numFmt numFmtId="164" formatCode="[$-409]mmmm\ d\,\ yyyy;@"/>
    <numFmt numFmtId="165" formatCode="0.0"/>
    <numFmt numFmtId="166" formatCode="mm/dd/yy;@"/>
    <numFmt numFmtId="167" formatCode="0.000%"/>
  </numFmts>
  <fonts count="24" x14ac:knownFonts="1">
    <font>
      <sz val="10"/>
      <name val="Arial"/>
      <family val="2"/>
    </font>
    <font>
      <sz val="10"/>
      <name val="Times New Roman"/>
      <family val="1"/>
    </font>
    <font>
      <b/>
      <sz val="14"/>
      <name val="Times New Roman"/>
      <family val="1"/>
    </font>
    <font>
      <sz val="10"/>
      <color indexed="12"/>
      <name val="Times New Roman"/>
      <family val="1"/>
    </font>
    <font>
      <b/>
      <sz val="10"/>
      <name val="Times New Roman"/>
      <family val="1"/>
    </font>
    <font>
      <sz val="14"/>
      <name val="Times New Roman"/>
      <family val="1"/>
    </font>
    <font>
      <sz val="8"/>
      <color indexed="81"/>
      <name val="Tahoma"/>
      <family val="2"/>
    </font>
    <font>
      <b/>
      <sz val="8"/>
      <color indexed="81"/>
      <name val="Tahoma"/>
      <family val="2"/>
    </font>
    <font>
      <b/>
      <i/>
      <sz val="11"/>
      <name val="Times New Roman"/>
      <family val="1"/>
    </font>
    <font>
      <b/>
      <sz val="10"/>
      <color rgb="FFFF0000"/>
      <name val="Times New Roman"/>
      <family val="1"/>
    </font>
    <font>
      <sz val="10"/>
      <color theme="0"/>
      <name val="Times New Roman"/>
      <family val="1"/>
    </font>
    <font>
      <b/>
      <sz val="14"/>
      <color theme="0"/>
      <name val="Times New Roman"/>
      <family val="1"/>
    </font>
    <font>
      <b/>
      <sz val="10"/>
      <color rgb="FF00B050"/>
      <name val="Times New Roman"/>
      <family val="1"/>
    </font>
    <font>
      <b/>
      <sz val="10"/>
      <color rgb="FF0070C0"/>
      <name val="Times New Roman"/>
      <family val="1"/>
    </font>
    <font>
      <b/>
      <sz val="10"/>
      <color theme="0"/>
      <name val="Times New Roman"/>
      <family val="1"/>
    </font>
    <font>
      <i/>
      <sz val="10"/>
      <name val="Times New Roman"/>
      <family val="1"/>
    </font>
    <font>
      <b/>
      <sz val="12"/>
      <color theme="0"/>
      <name val="Times New Roman"/>
      <family val="1"/>
    </font>
    <font>
      <sz val="12"/>
      <color theme="0"/>
      <name val="Times New Roman"/>
      <family val="1"/>
    </font>
    <font>
      <u/>
      <sz val="10"/>
      <color theme="10"/>
      <name val="Arial"/>
      <family val="2"/>
    </font>
    <font>
      <u/>
      <sz val="10"/>
      <color theme="10"/>
      <name val="Times New Roman"/>
      <family val="1"/>
    </font>
    <font>
      <b/>
      <i/>
      <sz val="10"/>
      <color rgb="FFFF0000"/>
      <name val="Times New Roman"/>
      <family val="1"/>
    </font>
    <font>
      <b/>
      <sz val="11"/>
      <name val="Times New Roman"/>
      <family val="1"/>
    </font>
    <font>
      <i/>
      <sz val="11"/>
      <name val="Times New Roman"/>
      <family val="1"/>
    </font>
    <font>
      <sz val="10"/>
      <color rgb="FF0070C0"/>
      <name val="Times New Roman"/>
      <family val="1"/>
    </font>
  </fonts>
  <fills count="9">
    <fill>
      <patternFill patternType="none"/>
    </fill>
    <fill>
      <patternFill patternType="gray125"/>
    </fill>
    <fill>
      <patternFill patternType="solid">
        <fgColor rgb="FFFFFF00"/>
        <bgColor indexed="64"/>
      </patternFill>
    </fill>
    <fill>
      <patternFill patternType="solid">
        <fgColor indexed="4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rgb="FF92D050"/>
        <bgColor indexed="64"/>
      </patternFill>
    </fill>
  </fills>
  <borders count="3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14996795556505021"/>
      </left>
      <right/>
      <top style="thin">
        <color theme="0" tint="-0.14996795556505021"/>
      </top>
      <bottom style="thin">
        <color theme="0" tint="-0.14996795556505021"/>
      </bottom>
      <diagonal/>
    </border>
    <border>
      <left style="thin">
        <color theme="0" tint="-4.9989318521683403E-2"/>
      </left>
      <right/>
      <top style="thin">
        <color theme="0" tint="-4.9989318521683403E-2"/>
      </top>
      <bottom style="thin">
        <color theme="0" tint="-4.9989318521683403E-2"/>
      </bottom>
      <diagonal/>
    </border>
    <border>
      <left style="thin">
        <color theme="0" tint="-0.24994659260841701"/>
      </left>
      <right/>
      <top style="thin">
        <color theme="0" tint="-0.24994659260841701"/>
      </top>
      <bottom style="thin">
        <color theme="0" tint="-0.24994659260841701"/>
      </bottom>
      <diagonal/>
    </border>
    <border>
      <left style="dashed">
        <color auto="1"/>
      </left>
      <right style="dashed">
        <color auto="1"/>
      </right>
      <top style="dashed">
        <color auto="1"/>
      </top>
      <bottom style="dashed">
        <color auto="1"/>
      </bottom>
      <diagonal/>
    </border>
    <border>
      <left style="dashDot">
        <color auto="1"/>
      </left>
      <right style="dashDot">
        <color auto="1"/>
      </right>
      <top style="dashDot">
        <color auto="1"/>
      </top>
      <bottom style="dashDot">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indexed="64"/>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34998626667073579"/>
      </left>
      <right style="thin">
        <color theme="0" tint="-0.34998626667073579"/>
      </right>
      <top style="thin">
        <color indexed="64"/>
      </top>
      <bottom style="thin">
        <color indexed="64"/>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top style="thin">
        <color theme="0" tint="-0.34998626667073579"/>
      </top>
      <bottom style="thin">
        <color indexed="64"/>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499984740745262"/>
      </left>
      <right style="thin">
        <color indexed="64"/>
      </right>
      <top style="thin">
        <color theme="0" tint="-0.499984740745262"/>
      </top>
      <bottom style="thin">
        <color theme="0" tint="-0.499984740745262"/>
      </bottom>
      <diagonal/>
    </border>
  </borders>
  <cellStyleXfs count="3">
    <xf numFmtId="0" fontId="0" fillId="0" borderId="0"/>
    <xf numFmtId="0" fontId="1" fillId="0" borderId="0"/>
    <xf numFmtId="0" fontId="18" fillId="0" borderId="0" applyNumberFormat="0" applyFill="0" applyBorder="0" applyAlignment="0" applyProtection="0">
      <alignment vertical="top"/>
      <protection locked="0"/>
    </xf>
  </cellStyleXfs>
  <cellXfs count="302">
    <xf numFmtId="0" fontId="0" fillId="0" borderId="0" xfId="0"/>
    <xf numFmtId="0" fontId="1" fillId="0" borderId="0" xfId="0" applyFont="1"/>
    <xf numFmtId="0" fontId="2" fillId="0" borderId="3" xfId="0" applyFont="1" applyBorder="1"/>
    <xf numFmtId="0" fontId="2" fillId="0" borderId="0" xfId="0" applyFont="1" applyBorder="1"/>
    <xf numFmtId="0" fontId="2" fillId="0" borderId="4" xfId="0" applyFont="1" applyBorder="1"/>
    <xf numFmtId="0" fontId="2" fillId="0" borderId="0" xfId="0" applyFont="1"/>
    <xf numFmtId="0" fontId="1" fillId="0" borderId="3" xfId="0" applyFont="1" applyBorder="1"/>
    <xf numFmtId="0" fontId="1" fillId="0" borderId="4" xfId="0" applyFont="1" applyBorder="1"/>
    <xf numFmtId="0" fontId="1" fillId="0" borderId="9" xfId="0" applyFont="1" applyBorder="1"/>
    <xf numFmtId="0" fontId="4" fillId="0" borderId="0" xfId="0" applyFont="1" applyBorder="1" applyAlignment="1">
      <alignment horizontal="right"/>
    </xf>
    <xf numFmtId="5" fontId="1" fillId="0" borderId="0" xfId="0" applyNumberFormat="1" applyFont="1" applyBorder="1"/>
    <xf numFmtId="5" fontId="4" fillId="0" borderId="0" xfId="0" applyNumberFormat="1" applyFont="1" applyBorder="1"/>
    <xf numFmtId="0" fontId="1" fillId="0" borderId="10" xfId="0" applyFont="1" applyBorder="1"/>
    <xf numFmtId="0" fontId="1" fillId="0" borderId="11" xfId="0" applyFont="1" applyBorder="1"/>
    <xf numFmtId="0" fontId="4" fillId="0" borderId="0" xfId="0" applyFont="1" applyBorder="1" applyAlignment="1">
      <alignment horizontal="left"/>
    </xf>
    <xf numFmtId="5" fontId="1" fillId="0" borderId="0" xfId="0" applyNumberFormat="1" applyFont="1"/>
    <xf numFmtId="6" fontId="1" fillId="0" borderId="0" xfId="0" applyNumberFormat="1" applyFont="1"/>
    <xf numFmtId="6" fontId="1" fillId="0" borderId="0" xfId="0" applyNumberFormat="1" applyFont="1" applyBorder="1"/>
    <xf numFmtId="0" fontId="1" fillId="0" borderId="5" xfId="0" applyFont="1" applyBorder="1" applyAlignment="1">
      <alignment horizontal="center"/>
    </xf>
    <xf numFmtId="0" fontId="5" fillId="0" borderId="0" xfId="0" applyFont="1"/>
    <xf numFmtId="7" fontId="1" fillId="0" borderId="0" xfId="0" applyNumberFormat="1" applyFont="1"/>
    <xf numFmtId="0" fontId="4" fillId="2" borderId="5" xfId="0" applyFont="1" applyFill="1" applyBorder="1" applyAlignment="1">
      <alignment horizontal="center"/>
    </xf>
    <xf numFmtId="5" fontId="1" fillId="0" borderId="0" xfId="0" applyNumberFormat="1" applyFont="1" applyBorder="1" applyAlignment="1">
      <alignment horizontal="right"/>
    </xf>
    <xf numFmtId="0" fontId="1" fillId="0" borderId="0" xfId="0" applyFont="1" applyBorder="1"/>
    <xf numFmtId="0" fontId="8" fillId="0" borderId="0" xfId="0" applyFont="1" applyBorder="1"/>
    <xf numFmtId="0" fontId="8" fillId="0" borderId="0" xfId="0" applyFont="1" applyBorder="1" applyAlignment="1">
      <alignment horizontal="left"/>
    </xf>
    <xf numFmtId="0" fontId="8" fillId="3" borderId="0" xfId="0" applyFont="1" applyFill="1" applyBorder="1"/>
    <xf numFmtId="0" fontId="1" fillId="0" borderId="0" xfId="0" applyFont="1" applyBorder="1" applyAlignment="1">
      <alignment horizontal="right"/>
    </xf>
    <xf numFmtId="5" fontId="4" fillId="3" borderId="0" xfId="0" applyNumberFormat="1" applyFont="1" applyFill="1" applyBorder="1"/>
    <xf numFmtId="0" fontId="1" fillId="0" borderId="0" xfId="0" applyFont="1" applyBorder="1" applyAlignment="1">
      <alignment horizontal="center"/>
    </xf>
    <xf numFmtId="0" fontId="1" fillId="0" borderId="0" xfId="0" applyFont="1" applyBorder="1" applyAlignment="1">
      <alignment wrapText="1"/>
    </xf>
    <xf numFmtId="0" fontId="9" fillId="0" borderId="0" xfId="0" applyFont="1" applyBorder="1"/>
    <xf numFmtId="0" fontId="11" fillId="4" borderId="0" xfId="0" applyFont="1" applyFill="1" applyBorder="1"/>
    <xf numFmtId="0" fontId="10" fillId="4" borderId="0" xfId="0" applyFont="1" applyFill="1" applyBorder="1"/>
    <xf numFmtId="0" fontId="12" fillId="0" borderId="0" xfId="0" applyFont="1" applyBorder="1"/>
    <xf numFmtId="0" fontId="13" fillId="0" borderId="0" xfId="0" applyFont="1" applyBorder="1"/>
    <xf numFmtId="0" fontId="13" fillId="0" borderId="0" xfId="0" applyFont="1" applyBorder="1" applyAlignment="1">
      <alignment horizontal="right"/>
    </xf>
    <xf numFmtId="0" fontId="4" fillId="0" borderId="0" xfId="0" applyFont="1" applyBorder="1"/>
    <xf numFmtId="0" fontId="0" fillId="0" borderId="10" xfId="0" applyBorder="1" applyAlignment="1" applyProtection="1">
      <protection locked="0"/>
    </xf>
    <xf numFmtId="0" fontId="1" fillId="0" borderId="0" xfId="0" applyFont="1" applyBorder="1"/>
    <xf numFmtId="0" fontId="1" fillId="0" borderId="5" xfId="0" applyFont="1" applyBorder="1"/>
    <xf numFmtId="0" fontId="1" fillId="0" borderId="13" xfId="0" applyFont="1" applyBorder="1"/>
    <xf numFmtId="0" fontId="1" fillId="0" borderId="5" xfId="0" applyFont="1" applyFill="1" applyBorder="1"/>
    <xf numFmtId="0" fontId="1" fillId="0" borderId="14" xfId="0" applyFont="1" applyBorder="1" applyAlignment="1">
      <alignment horizontal="right"/>
    </xf>
    <xf numFmtId="0" fontId="1" fillId="0" borderId="13" xfId="0" applyFont="1" applyBorder="1" applyAlignment="1">
      <alignment horizontal="right"/>
    </xf>
    <xf numFmtId="5" fontId="1" fillId="0" borderId="5" xfId="0" applyNumberFormat="1" applyFont="1" applyBorder="1"/>
    <xf numFmtId="5" fontId="1" fillId="0" borderId="13" xfId="0" applyNumberFormat="1" applyFont="1" applyBorder="1"/>
    <xf numFmtId="0" fontId="1" fillId="0" borderId="0" xfId="0" applyFont="1" applyBorder="1"/>
    <xf numFmtId="0" fontId="4" fillId="0" borderId="0" xfId="0" applyFont="1" applyBorder="1"/>
    <xf numFmtId="0" fontId="1" fillId="0" borderId="0" xfId="0" applyFont="1" applyBorder="1"/>
    <xf numFmtId="0" fontId="4" fillId="0" borderId="0" xfId="0" applyFont="1" applyBorder="1"/>
    <xf numFmtId="0" fontId="1" fillId="0" borderId="0" xfId="0" applyFont="1" applyBorder="1"/>
    <xf numFmtId="0" fontId="1" fillId="0" borderId="0" xfId="0" applyFont="1" applyBorder="1"/>
    <xf numFmtId="0" fontId="0" fillId="0" borderId="0" xfId="0" applyBorder="1" applyAlignment="1" applyProtection="1">
      <protection locked="0"/>
    </xf>
    <xf numFmtId="0" fontId="16" fillId="4" borderId="0" xfId="0" applyFont="1" applyFill="1" applyBorder="1"/>
    <xf numFmtId="0" fontId="17" fillId="4" borderId="0" xfId="0" applyFont="1" applyFill="1" applyBorder="1"/>
    <xf numFmtId="0" fontId="15" fillId="0" borderId="0" xfId="0" applyFont="1" applyBorder="1" applyAlignment="1">
      <alignment horizontal="left"/>
    </xf>
    <xf numFmtId="0" fontId="1" fillId="0" borderId="0" xfId="0" applyFont="1" applyBorder="1" applyAlignment="1">
      <alignment horizontal="left" vertical="top" wrapText="1"/>
    </xf>
    <xf numFmtId="0" fontId="1" fillId="0" borderId="0" xfId="0" applyFont="1" applyAlignment="1">
      <alignment horizontal="left" vertical="top"/>
    </xf>
    <xf numFmtId="0" fontId="4" fillId="0" borderId="0" xfId="0" applyFont="1"/>
    <xf numFmtId="0" fontId="4" fillId="0" borderId="0" xfId="0" applyFont="1" applyAlignment="1">
      <alignment horizontal="center"/>
    </xf>
    <xf numFmtId="0" fontId="20" fillId="0" borderId="0" xfId="0" applyFont="1" applyBorder="1"/>
    <xf numFmtId="0" fontId="4" fillId="2" borderId="5" xfId="0" applyFont="1" applyFill="1" applyBorder="1" applyAlignment="1">
      <alignment horizontal="center" vertical="center"/>
    </xf>
    <xf numFmtId="5" fontId="1" fillId="0" borderId="0" xfId="0" applyNumberFormat="1" applyFont="1" applyAlignment="1">
      <alignment horizontal="right" vertical="center"/>
    </xf>
    <xf numFmtId="0" fontId="1" fillId="0" borderId="0" xfId="0" applyFont="1" applyAlignment="1">
      <alignment horizontal="left" vertical="center"/>
    </xf>
    <xf numFmtId="0" fontId="20" fillId="0" borderId="3" xfId="0" applyFont="1" applyBorder="1" applyAlignment="1">
      <alignment horizontal="center"/>
    </xf>
    <xf numFmtId="5" fontId="1" fillId="0" borderId="15" xfId="0" applyNumberFormat="1" applyFont="1" applyBorder="1"/>
    <xf numFmtId="0" fontId="1" fillId="0" borderId="15" xfId="0" applyFont="1" applyBorder="1"/>
    <xf numFmtId="5" fontId="4" fillId="0" borderId="0" xfId="0" applyNumberFormat="1" applyFont="1"/>
    <xf numFmtId="0" fontId="1" fillId="0" borderId="0" xfId="0" applyFont="1" applyAlignment="1">
      <alignment horizontal="right"/>
    </xf>
    <xf numFmtId="0" fontId="1" fillId="0" borderId="0" xfId="0" applyFont="1" applyBorder="1"/>
    <xf numFmtId="0" fontId="1" fillId="0" borderId="0" xfId="0" applyFont="1" applyBorder="1"/>
    <xf numFmtId="0" fontId="1" fillId="0" borderId="0" xfId="0" applyFont="1" applyBorder="1" applyAlignment="1">
      <alignment horizontal="left" vertical="top" wrapText="1"/>
    </xf>
    <xf numFmtId="0" fontId="1" fillId="0" borderId="0" xfId="0" applyFont="1" applyBorder="1" applyAlignment="1">
      <alignment horizontal="left" vertical="top"/>
    </xf>
    <xf numFmtId="0" fontId="20" fillId="0" borderId="0" xfId="0" applyFont="1"/>
    <xf numFmtId="0" fontId="3" fillId="5" borderId="5" xfId="1" applyNumberFormat="1" applyFont="1" applyFill="1" applyBorder="1" applyAlignment="1" applyProtection="1">
      <alignment horizontal="left"/>
      <protection locked="0"/>
    </xf>
    <xf numFmtId="0" fontId="3" fillId="5" borderId="5" xfId="1" quotePrefix="1" applyNumberFormat="1" applyFont="1" applyFill="1" applyBorder="1" applyAlignment="1" applyProtection="1">
      <alignment horizontal="left"/>
      <protection locked="0"/>
    </xf>
    <xf numFmtId="1" fontId="3" fillId="5" borderId="5" xfId="1" quotePrefix="1" applyNumberFormat="1" applyFont="1" applyFill="1" applyBorder="1" applyAlignment="1" applyProtection="1">
      <alignment horizontal="left"/>
      <protection locked="0"/>
    </xf>
    <xf numFmtId="0" fontId="3" fillId="5" borderId="5" xfId="0" applyNumberFormat="1" applyFont="1" applyFill="1" applyBorder="1" applyAlignment="1" applyProtection="1">
      <alignment horizontal="left"/>
      <protection locked="0"/>
    </xf>
    <xf numFmtId="5" fontId="3" fillId="5" borderId="5" xfId="1" applyNumberFormat="1" applyFont="1" applyFill="1" applyBorder="1" applyAlignment="1" applyProtection="1">
      <alignment horizontal="left"/>
      <protection locked="0"/>
    </xf>
    <xf numFmtId="5" fontId="3" fillId="5" borderId="15" xfId="1" applyNumberFormat="1" applyFont="1" applyFill="1" applyBorder="1" applyAlignment="1" applyProtection="1">
      <alignment horizontal="left"/>
      <protection locked="0"/>
    </xf>
    <xf numFmtId="5" fontId="3" fillId="5" borderId="5" xfId="1" quotePrefix="1" applyNumberFormat="1" applyFont="1" applyFill="1" applyBorder="1" applyAlignment="1" applyProtection="1">
      <alignment horizontal="center"/>
      <protection locked="0"/>
    </xf>
    <xf numFmtId="5" fontId="3" fillId="5" borderId="5" xfId="1" applyNumberFormat="1" applyFont="1" applyFill="1" applyBorder="1" applyAlignment="1" applyProtection="1">
      <alignment horizontal="center"/>
      <protection locked="0"/>
    </xf>
    <xf numFmtId="0" fontId="3" fillId="5" borderId="5" xfId="0" applyNumberFormat="1" applyFont="1" applyFill="1" applyBorder="1" applyAlignment="1" applyProtection="1">
      <alignment horizontal="center"/>
      <protection locked="0"/>
    </xf>
    <xf numFmtId="10" fontId="3" fillId="5" borderId="5" xfId="1" applyNumberFormat="1" applyFont="1" applyFill="1" applyBorder="1" applyAlignment="1" applyProtection="1">
      <alignment horizontal="center"/>
      <protection locked="0"/>
    </xf>
    <xf numFmtId="165" fontId="3" fillId="5" borderId="5" xfId="1" quotePrefix="1" applyNumberFormat="1" applyFont="1" applyFill="1" applyBorder="1" applyAlignment="1" applyProtection="1">
      <alignment horizontal="center"/>
      <protection locked="0"/>
    </xf>
    <xf numFmtId="7" fontId="3" fillId="5" borderId="5" xfId="1" quotePrefix="1" applyNumberFormat="1" applyFont="1" applyFill="1" applyBorder="1" applyAlignment="1" applyProtection="1">
      <alignment horizontal="center"/>
      <protection locked="0"/>
    </xf>
    <xf numFmtId="5" fontId="3" fillId="5" borderId="5" xfId="1" quotePrefix="1" applyNumberFormat="1" applyFont="1" applyFill="1" applyBorder="1" applyAlignment="1" applyProtection="1">
      <alignment horizontal="center" vertical="center"/>
      <protection locked="0"/>
    </xf>
    <xf numFmtId="164" fontId="3" fillId="5" borderId="5" xfId="1" applyNumberFormat="1" applyFont="1" applyFill="1" applyBorder="1" applyAlignment="1" applyProtection="1">
      <alignment horizontal="center"/>
      <protection locked="0"/>
    </xf>
    <xf numFmtId="5" fontId="3" fillId="5" borderId="6" xfId="1" applyNumberFormat="1" applyFont="1" applyFill="1" applyBorder="1" applyAlignment="1" applyProtection="1">
      <alignment horizontal="left"/>
      <protection locked="0"/>
    </xf>
    <xf numFmtId="5" fontId="3" fillId="5" borderId="5" xfId="1" quotePrefix="1" applyNumberFormat="1" applyFont="1" applyFill="1" applyBorder="1" applyAlignment="1" applyProtection="1">
      <alignment horizontal="right"/>
      <protection locked="0"/>
    </xf>
    <xf numFmtId="0" fontId="1" fillId="6" borderId="0" xfId="0" applyFont="1" applyFill="1"/>
    <xf numFmtId="5" fontId="1" fillId="6" borderId="0" xfId="0" applyNumberFormat="1" applyFont="1" applyFill="1"/>
    <xf numFmtId="0" fontId="1" fillId="6" borderId="0" xfId="0" applyFont="1" applyFill="1" applyBorder="1"/>
    <xf numFmtId="5" fontId="1" fillId="6" borderId="0" xfId="0" applyNumberFormat="1" applyFont="1" applyFill="1" applyBorder="1"/>
    <xf numFmtId="0" fontId="1" fillId="6" borderId="0" xfId="0" applyFont="1" applyFill="1" applyBorder="1" applyAlignment="1">
      <alignment horizontal="left"/>
    </xf>
    <xf numFmtId="0" fontId="1" fillId="6" borderId="0" xfId="0" applyFont="1" applyFill="1" applyAlignment="1">
      <alignment vertical="center"/>
    </xf>
    <xf numFmtId="5" fontId="1" fillId="7" borderId="14" xfId="0" applyNumberFormat="1" applyFont="1" applyFill="1" applyBorder="1"/>
    <xf numFmtId="5" fontId="1" fillId="7" borderId="13" xfId="0" applyNumberFormat="1" applyFont="1" applyFill="1" applyBorder="1"/>
    <xf numFmtId="0" fontId="3" fillId="5" borderId="6" xfId="0" applyFont="1" applyFill="1" applyBorder="1" applyAlignment="1" applyProtection="1">
      <protection locked="0"/>
    </xf>
    <xf numFmtId="0" fontId="0" fillId="5" borderId="7" xfId="0" applyFill="1" applyBorder="1" applyAlignment="1" applyProtection="1">
      <protection locked="0"/>
    </xf>
    <xf numFmtId="0" fontId="0" fillId="5" borderId="8" xfId="0" applyFill="1" applyBorder="1" applyAlignment="1" applyProtection="1">
      <protection locked="0"/>
    </xf>
    <xf numFmtId="0" fontId="15" fillId="0" borderId="0" xfId="0" applyFont="1" applyBorder="1" applyAlignment="1">
      <alignment horizontal="left"/>
    </xf>
    <xf numFmtId="0" fontId="1" fillId="0" borderId="0" xfId="0" applyFont="1" applyBorder="1"/>
    <xf numFmtId="0" fontId="1" fillId="0" borderId="0" xfId="0" applyFont="1" applyBorder="1"/>
    <xf numFmtId="0" fontId="1" fillId="0" borderId="0" xfId="0" applyFont="1" applyAlignment="1">
      <alignment horizontal="center"/>
    </xf>
    <xf numFmtId="5" fontId="21" fillId="0" borderId="0" xfId="0" applyNumberFormat="1" applyFont="1"/>
    <xf numFmtId="5" fontId="3" fillId="5" borderId="5" xfId="1" applyNumberFormat="1" applyFont="1" applyFill="1" applyBorder="1" applyAlignment="1" applyProtection="1">
      <alignment horizontal="left" indent="1"/>
      <protection locked="0"/>
    </xf>
    <xf numFmtId="0" fontId="15" fillId="0" borderId="0" xfId="0" applyFont="1" applyBorder="1"/>
    <xf numFmtId="0" fontId="1" fillId="0" borderId="0" xfId="0" applyFont="1" applyBorder="1"/>
    <xf numFmtId="0" fontId="1" fillId="0" borderId="0" xfId="0" applyFont="1" applyBorder="1"/>
    <xf numFmtId="0" fontId="1" fillId="6" borderId="0" xfId="0" applyFont="1" applyFill="1" applyAlignment="1">
      <alignment horizontal="left" vertical="top" wrapText="1"/>
    </xf>
    <xf numFmtId="0" fontId="15" fillId="0" borderId="0" xfId="0" applyFont="1" applyBorder="1" applyAlignment="1">
      <alignment horizontal="left"/>
    </xf>
    <xf numFmtId="0" fontId="1" fillId="0" borderId="0" xfId="0" applyFont="1" applyBorder="1"/>
    <xf numFmtId="5" fontId="3" fillId="5" borderId="6" xfId="1" applyNumberFormat="1" applyFont="1" applyFill="1" applyBorder="1" applyAlignment="1" applyProtection="1">
      <alignment horizontal="left" indent="1"/>
      <protection locked="0"/>
    </xf>
    <xf numFmtId="0" fontId="16" fillId="4" borderId="0" xfId="0" applyFont="1" applyFill="1" applyBorder="1" applyAlignment="1">
      <alignment horizontal="right"/>
    </xf>
    <xf numFmtId="0" fontId="3" fillId="5" borderId="5" xfId="0" applyFont="1" applyFill="1" applyBorder="1" applyAlignment="1" applyProtection="1">
      <alignment horizontal="center"/>
      <protection locked="0"/>
    </xf>
    <xf numFmtId="0" fontId="0" fillId="6" borderId="0" xfId="0" applyFill="1"/>
    <xf numFmtId="0" fontId="0" fillId="2" borderId="0" xfId="0" applyFill="1"/>
    <xf numFmtId="0" fontId="2" fillId="6" borderId="15" xfId="0" applyFont="1" applyFill="1" applyBorder="1" applyAlignment="1">
      <alignment horizontal="left" vertical="top" wrapText="1"/>
    </xf>
    <xf numFmtId="0" fontId="2" fillId="6" borderId="16" xfId="0" applyFont="1" applyFill="1" applyBorder="1" applyAlignment="1">
      <alignment horizontal="left" vertical="top" wrapText="1"/>
    </xf>
    <xf numFmtId="0" fontId="1" fillId="6" borderId="16" xfId="0" applyFont="1" applyFill="1" applyBorder="1" applyAlignment="1">
      <alignment horizontal="left" vertical="top" wrapText="1"/>
    </xf>
    <xf numFmtId="0" fontId="1" fillId="6" borderId="16" xfId="0" applyFont="1" applyFill="1" applyBorder="1" applyAlignment="1">
      <alignment horizontal="left" vertical="top" wrapText="1" indent="1"/>
    </xf>
    <xf numFmtId="0" fontId="1" fillId="6" borderId="16" xfId="0" applyFont="1" applyFill="1" applyBorder="1" applyAlignment="1">
      <alignment horizontal="left" vertical="top" wrapText="1" indent="2"/>
    </xf>
    <xf numFmtId="0" fontId="1" fillId="6" borderId="16" xfId="0" applyFont="1" applyFill="1" applyBorder="1" applyAlignment="1">
      <alignment horizontal="left" vertical="top" wrapText="1" indent="3"/>
    </xf>
    <xf numFmtId="0" fontId="1" fillId="6" borderId="16" xfId="0" applyFont="1" applyFill="1" applyBorder="1"/>
    <xf numFmtId="0" fontId="1" fillId="6" borderId="16" xfId="0" applyFont="1" applyFill="1" applyBorder="1" applyAlignment="1">
      <alignment horizontal="left" wrapText="1"/>
    </xf>
    <xf numFmtId="0" fontId="1" fillId="6" borderId="14" xfId="0" applyFont="1" applyFill="1" applyBorder="1" applyAlignment="1">
      <alignment horizontal="left" vertical="top" wrapText="1"/>
    </xf>
    <xf numFmtId="0" fontId="0" fillId="6" borderId="12" xfId="0" applyFill="1" applyBorder="1"/>
    <xf numFmtId="0" fontId="0" fillId="6" borderId="1" xfId="0" applyFill="1" applyBorder="1"/>
    <xf numFmtId="0" fontId="1" fillId="6" borderId="3" xfId="0" applyFont="1" applyFill="1" applyBorder="1"/>
    <xf numFmtId="0" fontId="1" fillId="6" borderId="0" xfId="0" applyFont="1" applyFill="1" applyBorder="1" applyAlignment="1">
      <alignment horizontal="left" indent="1"/>
    </xf>
    <xf numFmtId="0" fontId="0" fillId="6" borderId="9" xfId="0" applyFill="1" applyBorder="1"/>
    <xf numFmtId="0" fontId="0" fillId="6" borderId="10" xfId="0" applyFill="1" applyBorder="1"/>
    <xf numFmtId="0" fontId="0" fillId="6" borderId="2" xfId="0" applyFill="1" applyBorder="1"/>
    <xf numFmtId="0" fontId="0" fillId="6" borderId="0" xfId="0" applyFill="1" applyBorder="1" applyAlignment="1" applyProtection="1">
      <protection locked="0"/>
    </xf>
    <xf numFmtId="0" fontId="1" fillId="6" borderId="4" xfId="0" applyFont="1" applyFill="1" applyBorder="1"/>
    <xf numFmtId="0" fontId="15" fillId="6" borderId="0" xfId="0" applyFont="1" applyFill="1" applyBorder="1" applyAlignment="1">
      <alignment horizontal="left"/>
    </xf>
    <xf numFmtId="0" fontId="0" fillId="6" borderId="11" xfId="0" applyFill="1" applyBorder="1"/>
    <xf numFmtId="0" fontId="1" fillId="6" borderId="5" xfId="0" applyFont="1" applyFill="1" applyBorder="1"/>
    <xf numFmtId="0" fontId="1" fillId="6" borderId="17" xfId="0" applyFont="1" applyFill="1" applyBorder="1"/>
    <xf numFmtId="0" fontId="0" fillId="6" borderId="3" xfId="0" applyFill="1" applyBorder="1"/>
    <xf numFmtId="0" fontId="0" fillId="6" borderId="0" xfId="0" applyFill="1" applyBorder="1"/>
    <xf numFmtId="0" fontId="0" fillId="6" borderId="4" xfId="0" applyFill="1" applyBorder="1"/>
    <xf numFmtId="0" fontId="1" fillId="6" borderId="18" xfId="0" applyFont="1" applyFill="1" applyBorder="1"/>
    <xf numFmtId="0" fontId="1" fillId="6" borderId="19" xfId="0" applyFont="1" applyFill="1" applyBorder="1"/>
    <xf numFmtId="0" fontId="1" fillId="6" borderId="20" xfId="0" applyFont="1" applyFill="1" applyBorder="1"/>
    <xf numFmtId="0" fontId="1" fillId="6" borderId="21" xfId="0" applyFont="1" applyFill="1" applyBorder="1"/>
    <xf numFmtId="0" fontId="22" fillId="0" borderId="0" xfId="0" applyFont="1" applyBorder="1"/>
    <xf numFmtId="0" fontId="2" fillId="2" borderId="0" xfId="0" applyFont="1" applyFill="1" applyBorder="1" applyAlignment="1">
      <alignment horizontal="left" vertical="top" wrapText="1"/>
    </xf>
    <xf numFmtId="0" fontId="1" fillId="2" borderId="0" xfId="0" applyFont="1" applyFill="1"/>
    <xf numFmtId="0" fontId="4" fillId="8" borderId="5" xfId="0" applyFont="1" applyFill="1" applyBorder="1" applyAlignment="1">
      <alignment horizontal="center" wrapText="1"/>
    </xf>
    <xf numFmtId="0" fontId="1" fillId="8" borderId="15" xfId="0" applyFont="1" applyFill="1" applyBorder="1"/>
    <xf numFmtId="0" fontId="4" fillId="8" borderId="14" xfId="0" applyFont="1" applyFill="1" applyBorder="1" applyAlignment="1">
      <alignment horizontal="center" wrapText="1"/>
    </xf>
    <xf numFmtId="0" fontId="1" fillId="6" borderId="0" xfId="0" applyFont="1" applyFill="1" applyAlignment="1">
      <alignment horizontal="center"/>
    </xf>
    <xf numFmtId="0" fontId="1" fillId="6" borderId="5" xfId="0" applyFont="1" applyFill="1" applyBorder="1" applyAlignment="1">
      <alignment wrapText="1"/>
    </xf>
    <xf numFmtId="0" fontId="1" fillId="6" borderId="5" xfId="0" applyFont="1" applyFill="1" applyBorder="1" applyAlignment="1">
      <alignment horizontal="center" vertical="center"/>
    </xf>
    <xf numFmtId="0" fontId="1" fillId="6" borderId="0" xfId="0" applyFont="1" applyFill="1" applyAlignment="1">
      <alignment horizontal="center" vertical="center"/>
    </xf>
    <xf numFmtId="0" fontId="1" fillId="6" borderId="5" xfId="0" applyFont="1" applyFill="1" applyBorder="1" applyAlignment="1">
      <alignment vertical="center" wrapText="1"/>
    </xf>
    <xf numFmtId="0" fontId="1" fillId="6" borderId="15" xfId="0" applyFont="1" applyFill="1" applyBorder="1" applyAlignment="1">
      <alignment horizontal="center" vertical="center"/>
    </xf>
    <xf numFmtId="0" fontId="1" fillId="6" borderId="0" xfId="0" applyFont="1" applyFill="1" applyBorder="1" applyAlignment="1">
      <alignment horizontal="center" vertical="center"/>
    </xf>
    <xf numFmtId="0" fontId="1" fillId="6" borderId="16" xfId="0" applyFont="1" applyFill="1" applyBorder="1" applyAlignment="1">
      <alignment horizontal="center" vertical="center"/>
    </xf>
    <xf numFmtId="0" fontId="1" fillId="6" borderId="14" xfId="0" applyFont="1" applyFill="1" applyBorder="1" applyAlignment="1">
      <alignment horizontal="center" vertical="center"/>
    </xf>
    <xf numFmtId="0" fontId="1" fillId="6" borderId="0" xfId="0" applyFont="1" applyFill="1" applyBorder="1" applyAlignment="1">
      <alignment vertical="center" wrapText="1"/>
    </xf>
    <xf numFmtId="0" fontId="5" fillId="2" borderId="0" xfId="0" applyFont="1" applyFill="1"/>
    <xf numFmtId="0" fontId="1" fillId="2" borderId="0" xfId="0" applyFont="1" applyFill="1" applyAlignment="1">
      <alignment horizontal="left" vertical="top"/>
    </xf>
    <xf numFmtId="5" fontId="1" fillId="0" borderId="22" xfId="0" applyNumberFormat="1" applyFont="1" applyBorder="1" applyAlignment="1">
      <alignment horizontal="center"/>
    </xf>
    <xf numFmtId="0" fontId="1" fillId="0" borderId="23" xfId="0" applyFont="1" applyBorder="1"/>
    <xf numFmtId="0" fontId="1" fillId="0" borderId="24" xfId="0" applyFont="1" applyBorder="1"/>
    <xf numFmtId="0" fontId="1" fillId="0" borderId="25" xfId="0" applyFont="1" applyBorder="1"/>
    <xf numFmtId="0" fontId="1" fillId="0" borderId="26" xfId="0" applyFont="1" applyBorder="1"/>
    <xf numFmtId="0" fontId="1" fillId="0" borderId="27" xfId="0" applyFont="1" applyBorder="1"/>
    <xf numFmtId="0" fontId="1" fillId="0" borderId="23" xfId="0" applyFont="1" applyBorder="1" applyAlignment="1">
      <alignment horizontal="left" indent="1"/>
    </xf>
    <xf numFmtId="0" fontId="1" fillId="0" borderId="23" xfId="0" applyFont="1" applyBorder="1" applyAlignment="1">
      <alignment horizontal="left"/>
    </xf>
    <xf numFmtId="0" fontId="1" fillId="0" borderId="23" xfId="0" applyFont="1" applyBorder="1" applyAlignment="1">
      <alignment horizontal="left" vertical="top" wrapText="1" indent="1"/>
    </xf>
    <xf numFmtId="0" fontId="1" fillId="0" borderId="27" xfId="0" applyFont="1" applyBorder="1" applyAlignment="1">
      <alignment horizontal="left" vertical="top" wrapText="1" indent="1"/>
    </xf>
    <xf numFmtId="0" fontId="1" fillId="0" borderId="23" xfId="0" applyFont="1" applyBorder="1" applyAlignment="1">
      <alignment wrapText="1"/>
    </xf>
    <xf numFmtId="0" fontId="1" fillId="0" borderId="22" xfId="0" applyFont="1" applyBorder="1"/>
    <xf numFmtId="0" fontId="1" fillId="0" borderId="28" xfId="0" applyFont="1" applyBorder="1"/>
    <xf numFmtId="0" fontId="1" fillId="0" borderId="29" xfId="0" applyFont="1" applyBorder="1"/>
    <xf numFmtId="0" fontId="1" fillId="0" borderId="30" xfId="0" applyFont="1" applyBorder="1"/>
    <xf numFmtId="0" fontId="1" fillId="0" borderId="31" xfId="0" applyFont="1" applyBorder="1"/>
    <xf numFmtId="8" fontId="1" fillId="0" borderId="32" xfId="0" applyNumberFormat="1" applyFont="1" applyBorder="1" applyAlignment="1">
      <alignment horizontal="center"/>
    </xf>
    <xf numFmtId="0" fontId="1" fillId="0" borderId="33" xfId="0" applyFont="1" applyBorder="1" applyAlignment="1">
      <alignment wrapText="1"/>
    </xf>
    <xf numFmtId="0" fontId="1" fillId="0" borderId="31" xfId="0" applyFont="1" applyBorder="1" applyAlignment="1">
      <alignment wrapText="1"/>
    </xf>
    <xf numFmtId="5" fontId="1" fillId="0" borderId="22" xfId="0" applyNumberFormat="1" applyFont="1" applyBorder="1" applyAlignment="1">
      <alignment horizontal="right"/>
    </xf>
    <xf numFmtId="5" fontId="1" fillId="0" borderId="34" xfId="0" applyNumberFormat="1" applyFont="1" applyBorder="1" applyAlignment="1">
      <alignment horizontal="right"/>
    </xf>
    <xf numFmtId="0" fontId="1" fillId="0" borderId="35" xfId="0" applyFont="1" applyBorder="1"/>
    <xf numFmtId="0" fontId="1" fillId="0" borderId="36" xfId="0" applyFont="1" applyBorder="1"/>
    <xf numFmtId="0" fontId="1" fillId="0" borderId="37" xfId="0" applyFont="1" applyBorder="1"/>
    <xf numFmtId="5" fontId="1" fillId="0" borderId="22" xfId="0" applyNumberFormat="1" applyFont="1" applyBorder="1"/>
    <xf numFmtId="5" fontId="1" fillId="0" borderId="34" xfId="0" applyNumberFormat="1" applyFont="1" applyBorder="1"/>
    <xf numFmtId="0" fontId="1" fillId="0" borderId="27" xfId="0" applyFont="1" applyBorder="1" applyAlignment="1">
      <alignment horizontal="left" indent="1"/>
    </xf>
    <xf numFmtId="0" fontId="1" fillId="6" borderId="23" xfId="0" applyFont="1" applyFill="1" applyBorder="1"/>
    <xf numFmtId="0" fontId="1" fillId="6" borderId="38" xfId="0" applyFont="1" applyFill="1" applyBorder="1"/>
    <xf numFmtId="0" fontId="1" fillId="6" borderId="22" xfId="0" applyFont="1" applyFill="1" applyBorder="1"/>
    <xf numFmtId="5" fontId="1" fillId="0" borderId="32" xfId="0" applyNumberFormat="1" applyFont="1" applyBorder="1" applyAlignment="1">
      <alignment horizontal="right"/>
    </xf>
    <xf numFmtId="0" fontId="1" fillId="0" borderId="23" xfId="0" quotePrefix="1" applyFont="1" applyBorder="1" applyAlignment="1">
      <alignment horizontal="left"/>
    </xf>
    <xf numFmtId="0" fontId="4" fillId="0" borderId="23" xfId="0" applyFont="1" applyBorder="1"/>
    <xf numFmtId="0" fontId="1" fillId="0" borderId="26" xfId="0" applyFont="1" applyBorder="1" applyAlignment="1">
      <alignment horizontal="left"/>
    </xf>
    <xf numFmtId="0" fontId="1" fillId="0" borderId="22" xfId="0" applyFont="1" applyBorder="1" applyAlignment="1">
      <alignment horizontal="left"/>
    </xf>
    <xf numFmtId="0" fontId="1" fillId="0" borderId="22" xfId="0" quotePrefix="1" applyFont="1" applyBorder="1" applyAlignment="1">
      <alignment horizontal="left"/>
    </xf>
    <xf numFmtId="0" fontId="4" fillId="0" borderId="22" xfId="0" quotePrefix="1" applyFont="1" applyBorder="1" applyAlignment="1">
      <alignment horizontal="left"/>
    </xf>
    <xf numFmtId="0" fontId="4" fillId="0" borderId="22" xfId="0" applyFont="1" applyBorder="1"/>
    <xf numFmtId="5" fontId="1" fillId="0" borderId="29" xfId="0" applyNumberFormat="1" applyFont="1" applyBorder="1"/>
    <xf numFmtId="0" fontId="1" fillId="0" borderId="22" xfId="0" applyNumberFormat="1" applyFont="1" applyBorder="1"/>
    <xf numFmtId="5" fontId="4" fillId="0" borderId="22" xfId="0" applyNumberFormat="1" applyFont="1" applyBorder="1"/>
    <xf numFmtId="0" fontId="8" fillId="0" borderId="22" xfId="0" applyFont="1" applyBorder="1"/>
    <xf numFmtId="0" fontId="2" fillId="6" borderId="3" xfId="0" applyFont="1" applyFill="1" applyBorder="1" applyAlignment="1">
      <alignment horizontal="left" vertical="top"/>
    </xf>
    <xf numFmtId="0" fontId="5" fillId="0" borderId="0" xfId="0" applyFont="1" applyBorder="1"/>
    <xf numFmtId="0" fontId="5" fillId="0" borderId="4" xfId="0" applyFont="1" applyBorder="1"/>
    <xf numFmtId="0" fontId="1" fillId="6" borderId="0" xfId="0" applyFont="1" applyFill="1" applyBorder="1" applyAlignment="1">
      <alignment horizontal="center"/>
    </xf>
    <xf numFmtId="0" fontId="4" fillId="8" borderId="3" xfId="0" applyFont="1" applyFill="1" applyBorder="1"/>
    <xf numFmtId="0" fontId="1" fillId="8" borderId="0" xfId="0" applyFont="1" applyFill="1" applyBorder="1"/>
    <xf numFmtId="0" fontId="1" fillId="8" borderId="0" xfId="0" applyFont="1" applyFill="1" applyBorder="1" applyAlignment="1">
      <alignment horizontal="center"/>
    </xf>
    <xf numFmtId="0" fontId="1" fillId="8" borderId="4" xfId="0" applyFont="1" applyFill="1" applyBorder="1"/>
    <xf numFmtId="0" fontId="1" fillId="6" borderId="3" xfId="0" applyFont="1" applyFill="1" applyBorder="1" applyAlignment="1">
      <alignment horizontal="center"/>
    </xf>
    <xf numFmtId="0" fontId="1" fillId="6" borderId="3" xfId="0" applyFont="1" applyFill="1" applyBorder="1" applyAlignment="1">
      <alignment horizontal="center" vertical="center"/>
    </xf>
    <xf numFmtId="0" fontId="1" fillId="6" borderId="0" xfId="0" applyFont="1" applyFill="1" applyBorder="1" applyAlignment="1">
      <alignment wrapText="1"/>
    </xf>
    <xf numFmtId="0" fontId="1" fillId="0" borderId="26" xfId="0" applyFont="1" applyBorder="1" applyAlignment="1">
      <alignment wrapText="1"/>
    </xf>
    <xf numFmtId="166" fontId="3" fillId="5" borderId="5" xfId="1" quotePrefix="1" applyNumberFormat="1" applyFont="1" applyFill="1" applyBorder="1" applyAlignment="1" applyProtection="1">
      <alignment horizontal="center"/>
      <protection locked="0"/>
    </xf>
    <xf numFmtId="0" fontId="1" fillId="0" borderId="10" xfId="0" applyFont="1" applyBorder="1" applyAlignment="1">
      <alignment horizontal="right"/>
    </xf>
    <xf numFmtId="0" fontId="9" fillId="0" borderId="10" xfId="0" applyFont="1" applyBorder="1"/>
    <xf numFmtId="5" fontId="4" fillId="0" borderId="10" xfId="0" applyNumberFormat="1" applyFont="1" applyBorder="1"/>
    <xf numFmtId="0" fontId="4" fillId="0" borderId="10" xfId="0" applyFont="1" applyBorder="1"/>
    <xf numFmtId="0" fontId="1" fillId="0" borderId="0" xfId="0" applyFont="1" applyBorder="1" applyAlignment="1">
      <alignment horizontal="left" vertical="top" wrapText="1"/>
    </xf>
    <xf numFmtId="0" fontId="1" fillId="0" borderId="0" xfId="0" applyFont="1" applyBorder="1" applyAlignment="1">
      <alignment horizontal="right" vertical="top" wrapText="1"/>
    </xf>
    <xf numFmtId="0" fontId="4" fillId="0" borderId="3" xfId="0" applyFont="1" applyFill="1" applyBorder="1" applyAlignment="1">
      <alignment horizontal="center"/>
    </xf>
    <xf numFmtId="0" fontId="1" fillId="0" borderId="0" xfId="0" applyFont="1" applyBorder="1" applyAlignment="1">
      <alignment horizontal="right" vertical="top"/>
    </xf>
    <xf numFmtId="0" fontId="23" fillId="5" borderId="5" xfId="0" applyFont="1" applyFill="1" applyBorder="1" applyAlignment="1" applyProtection="1">
      <alignment horizontal="center" vertical="top"/>
      <protection locked="0"/>
    </xf>
    <xf numFmtId="0" fontId="23" fillId="5" borderId="5" xfId="0" applyFont="1" applyFill="1" applyBorder="1" applyAlignment="1" applyProtection="1">
      <alignment horizontal="center" vertical="top" wrapText="1"/>
      <protection locked="0"/>
    </xf>
    <xf numFmtId="0" fontId="15" fillId="0" borderId="0" xfId="0" applyFont="1" applyBorder="1" applyAlignment="1">
      <alignment horizontal="left"/>
    </xf>
    <xf numFmtId="0" fontId="1" fillId="6" borderId="16" xfId="0" applyFont="1" applyFill="1" applyBorder="1" applyAlignment="1" applyProtection="1">
      <alignment horizontal="left" vertical="top" wrapText="1"/>
    </xf>
    <xf numFmtId="0" fontId="3" fillId="5" borderId="5" xfId="1" applyNumberFormat="1" applyFont="1" applyFill="1" applyBorder="1" applyAlignment="1" applyProtection="1">
      <alignment horizontal="left" wrapText="1"/>
      <protection locked="0"/>
    </xf>
    <xf numFmtId="0" fontId="1" fillId="0" borderId="0" xfId="0" applyFont="1" applyBorder="1" applyAlignment="1">
      <alignment horizontal="left" vertical="center" wrapText="1"/>
    </xf>
    <xf numFmtId="0" fontId="20" fillId="0" borderId="1" xfId="0" applyNumberFormat="1" applyFont="1" applyBorder="1" applyAlignment="1">
      <alignment horizontal="left"/>
    </xf>
    <xf numFmtId="167" fontId="3" fillId="5" borderId="5" xfId="1" applyNumberFormat="1" applyFont="1" applyFill="1" applyBorder="1" applyAlignment="1" applyProtection="1">
      <alignment horizontal="center"/>
      <protection locked="0"/>
    </xf>
    <xf numFmtId="0" fontId="20" fillId="0" borderId="10" xfId="0" applyFont="1" applyBorder="1"/>
    <xf numFmtId="0" fontId="1" fillId="0" borderId="0" xfId="0" applyFont="1" applyBorder="1" applyAlignment="1">
      <alignment horizontal="left" wrapText="1"/>
    </xf>
    <xf numFmtId="0" fontId="1" fillId="0" borderId="6" xfId="0" applyFont="1" applyBorder="1" applyAlignment="1">
      <alignment horizontal="left"/>
    </xf>
    <xf numFmtId="0" fontId="1" fillId="0" borderId="7" xfId="0" applyFont="1" applyBorder="1" applyAlignment="1">
      <alignment horizontal="center"/>
    </xf>
    <xf numFmtId="0" fontId="1" fillId="0" borderId="7" xfId="0" applyFont="1" applyBorder="1"/>
    <xf numFmtId="0" fontId="1" fillId="0" borderId="8" xfId="0" applyFont="1" applyBorder="1"/>
    <xf numFmtId="0" fontId="4" fillId="8" borderId="6" xfId="0" applyFont="1" applyFill="1" applyBorder="1" applyAlignment="1">
      <alignment horizontal="center"/>
    </xf>
    <xf numFmtId="0" fontId="4" fillId="8" borderId="8" xfId="0" applyFont="1" applyFill="1" applyBorder="1" applyAlignment="1">
      <alignment horizontal="center"/>
    </xf>
    <xf numFmtId="0" fontId="2" fillId="6" borderId="12" xfId="0" applyFont="1" applyFill="1" applyBorder="1" applyAlignment="1">
      <alignment horizontal="left" vertical="top" wrapText="1"/>
    </xf>
    <xf numFmtId="0" fontId="2" fillId="6" borderId="1" xfId="0" applyFont="1" applyFill="1" applyBorder="1" applyAlignment="1">
      <alignment horizontal="left" vertical="top" wrapText="1"/>
    </xf>
    <xf numFmtId="0" fontId="2" fillId="6" borderId="2" xfId="0" applyFont="1" applyFill="1" applyBorder="1" applyAlignment="1">
      <alignment horizontal="left" vertical="top" wrapText="1"/>
    </xf>
    <xf numFmtId="0" fontId="1" fillId="6" borderId="0" xfId="0" applyFont="1" applyFill="1" applyAlignment="1">
      <alignment horizontal="left" vertical="top" wrapText="1"/>
    </xf>
    <xf numFmtId="0" fontId="2" fillId="6" borderId="3" xfId="0" applyFont="1" applyFill="1" applyBorder="1" applyAlignment="1">
      <alignment horizontal="left" vertical="top" wrapText="1"/>
    </xf>
    <xf numFmtId="0" fontId="2" fillId="6" borderId="0" xfId="0" applyFont="1" applyFill="1" applyBorder="1" applyAlignment="1">
      <alignment horizontal="left" vertical="top" wrapText="1"/>
    </xf>
    <xf numFmtId="0" fontId="2" fillId="6" borderId="4" xfId="0" applyFont="1" applyFill="1" applyBorder="1" applyAlignment="1">
      <alignment horizontal="left" vertical="top" wrapText="1"/>
    </xf>
    <xf numFmtId="0" fontId="0" fillId="6" borderId="9" xfId="0" applyFill="1" applyBorder="1" applyAlignment="1">
      <alignment vertical="top" wrapText="1"/>
    </xf>
    <xf numFmtId="0" fontId="0" fillId="6" borderId="10" xfId="0" applyFill="1" applyBorder="1" applyAlignment="1">
      <alignment vertical="top" wrapText="1"/>
    </xf>
    <xf numFmtId="0" fontId="0" fillId="6" borderId="11" xfId="0" applyFill="1" applyBorder="1" applyAlignment="1">
      <alignment vertical="top" wrapText="1"/>
    </xf>
    <xf numFmtId="0" fontId="0" fillId="6" borderId="3" xfId="0" applyFill="1" applyBorder="1" applyAlignment="1">
      <alignment vertical="top" wrapText="1"/>
    </xf>
    <xf numFmtId="0" fontId="0" fillId="6" borderId="0" xfId="0" applyFill="1" applyBorder="1" applyAlignment="1">
      <alignment vertical="top" wrapText="1"/>
    </xf>
    <xf numFmtId="0" fontId="0" fillId="6" borderId="4" xfId="0" applyFill="1" applyBorder="1" applyAlignment="1">
      <alignment vertical="top" wrapText="1"/>
    </xf>
    <xf numFmtId="0" fontId="0" fillId="0" borderId="0" xfId="0" applyAlignment="1">
      <alignment vertical="top" wrapText="1"/>
    </xf>
    <xf numFmtId="0" fontId="3" fillId="5" borderId="6" xfId="0" applyFont="1" applyFill="1" applyBorder="1" applyAlignment="1" applyProtection="1">
      <protection locked="0"/>
    </xf>
    <xf numFmtId="0" fontId="0" fillId="5" borderId="7" xfId="0" applyFill="1" applyBorder="1" applyAlignment="1" applyProtection="1">
      <protection locked="0"/>
    </xf>
    <xf numFmtId="0" fontId="0" fillId="5" borderId="8" xfId="0" applyFill="1" applyBorder="1" applyAlignment="1" applyProtection="1">
      <protection locked="0"/>
    </xf>
    <xf numFmtId="0" fontId="3" fillId="5" borderId="7" xfId="0" applyFont="1" applyFill="1" applyBorder="1" applyAlignment="1" applyProtection="1">
      <protection locked="0"/>
    </xf>
    <xf numFmtId="0" fontId="3" fillId="5" borderId="8" xfId="0" applyFont="1" applyFill="1" applyBorder="1" applyAlignment="1" applyProtection="1">
      <protection locked="0"/>
    </xf>
    <xf numFmtId="0" fontId="1" fillId="0" borderId="0" xfId="0" applyFont="1" applyBorder="1" applyAlignment="1">
      <alignment horizontal="left" vertical="top" wrapText="1"/>
    </xf>
    <xf numFmtId="0" fontId="3" fillId="5" borderId="6" xfId="0" applyFont="1" applyFill="1" applyBorder="1" applyAlignment="1" applyProtection="1">
      <alignment vertical="top" wrapText="1"/>
      <protection locked="0"/>
    </xf>
    <xf numFmtId="0" fontId="3" fillId="5" borderId="7" xfId="0" applyFont="1" applyFill="1" applyBorder="1" applyAlignment="1" applyProtection="1">
      <alignment vertical="top" wrapText="1"/>
      <protection locked="0"/>
    </xf>
    <xf numFmtId="0" fontId="3" fillId="5" borderId="8" xfId="0" applyFont="1" applyFill="1" applyBorder="1" applyAlignment="1" applyProtection="1">
      <alignment vertical="top" wrapText="1"/>
      <protection locked="0"/>
    </xf>
    <xf numFmtId="0" fontId="4" fillId="0" borderId="0" xfId="0" applyFont="1" applyBorder="1" applyAlignment="1">
      <alignment horizontal="left" vertical="top" wrapText="1"/>
    </xf>
    <xf numFmtId="0" fontId="3" fillId="5" borderId="9" xfId="0" applyFont="1" applyFill="1" applyBorder="1" applyAlignment="1" applyProtection="1">
      <protection locked="0"/>
    </xf>
    <xf numFmtId="0" fontId="0" fillId="5" borderId="10" xfId="0" applyFill="1" applyBorder="1" applyAlignment="1" applyProtection="1">
      <protection locked="0"/>
    </xf>
    <xf numFmtId="0" fontId="0" fillId="5" borderId="11" xfId="0" applyFill="1" applyBorder="1" applyAlignment="1" applyProtection="1">
      <protection locked="0"/>
    </xf>
    <xf numFmtId="0" fontId="1" fillId="0" borderId="10" xfId="0" applyFont="1" applyBorder="1" applyAlignment="1">
      <alignment horizontal="left" vertical="top" wrapText="1"/>
    </xf>
    <xf numFmtId="0" fontId="19" fillId="5" borderId="6" xfId="2" applyFont="1" applyFill="1" applyBorder="1" applyAlignment="1" applyProtection="1">
      <protection locked="0"/>
    </xf>
    <xf numFmtId="0" fontId="1" fillId="5" borderId="7" xfId="0" applyFont="1" applyFill="1" applyBorder="1" applyAlignment="1" applyProtection="1">
      <protection locked="0"/>
    </xf>
    <xf numFmtId="0" fontId="1" fillId="5" borderId="8" xfId="0" applyFont="1" applyFill="1" applyBorder="1" applyAlignment="1" applyProtection="1">
      <protection locked="0"/>
    </xf>
    <xf numFmtId="0" fontId="19" fillId="5" borderId="7" xfId="2" applyFont="1" applyFill="1" applyBorder="1" applyAlignment="1" applyProtection="1">
      <protection locked="0"/>
    </xf>
    <xf numFmtId="0" fontId="19" fillId="5" borderId="8" xfId="2" applyFont="1" applyFill="1" applyBorder="1" applyAlignment="1" applyProtection="1">
      <protection locked="0"/>
    </xf>
    <xf numFmtId="0" fontId="15" fillId="0" borderId="0" xfId="0" applyFont="1" applyBorder="1" applyAlignment="1">
      <alignment horizontal="left" wrapText="1"/>
    </xf>
    <xf numFmtId="0" fontId="15" fillId="0" borderId="0" xfId="0" applyFont="1" applyBorder="1" applyAlignment="1">
      <alignment horizontal="left"/>
    </xf>
    <xf numFmtId="0" fontId="20" fillId="0" borderId="0" xfId="0" applyFont="1" applyBorder="1" applyAlignment="1">
      <alignment horizontal="left"/>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0" xfId="0" applyFont="1" applyBorder="1" applyAlignment="1">
      <alignment horizontal="right" vertical="top" wrapText="1"/>
    </xf>
    <xf numFmtId="0" fontId="2" fillId="0" borderId="12"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0" fillId="0" borderId="1" xfId="0" applyFont="1" applyBorder="1" applyAlignment="1">
      <alignment horizontal="left" wrapText="1"/>
    </xf>
    <xf numFmtId="0" fontId="1" fillId="0" borderId="0" xfId="0" applyFont="1" applyBorder="1" applyAlignment="1">
      <alignment horizontal="left" vertical="center" wrapText="1"/>
    </xf>
    <xf numFmtId="0" fontId="9" fillId="0" borderId="0" xfId="0" applyFont="1" applyBorder="1" applyAlignment="1">
      <alignment horizontal="left" wrapText="1"/>
    </xf>
    <xf numFmtId="0" fontId="3" fillId="5" borderId="6" xfId="0" applyFont="1" applyFill="1" applyBorder="1" applyAlignment="1" applyProtection="1">
      <alignment horizontal="left"/>
      <protection locked="0"/>
    </xf>
    <xf numFmtId="0" fontId="3" fillId="5" borderId="7" xfId="0" applyFont="1" applyFill="1" applyBorder="1" applyAlignment="1" applyProtection="1">
      <alignment horizontal="left"/>
      <protection locked="0"/>
    </xf>
    <xf numFmtId="0" fontId="3" fillId="5" borderId="8" xfId="0" applyFont="1" applyFill="1" applyBorder="1" applyAlignment="1" applyProtection="1">
      <alignment horizontal="left"/>
      <protection locked="0"/>
    </xf>
    <xf numFmtId="0" fontId="14" fillId="4" borderId="1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2" fillId="6" borderId="0" xfId="0" applyFont="1" applyFill="1" applyAlignment="1"/>
    <xf numFmtId="0" fontId="4" fillId="0" borderId="5" xfId="0" applyFont="1" applyBorder="1" applyAlignment="1">
      <alignment horizontal="center"/>
    </xf>
    <xf numFmtId="0" fontId="4" fillId="0" borderId="9" xfId="0" applyFont="1" applyBorder="1" applyAlignment="1">
      <alignment horizontal="center" wrapText="1"/>
    </xf>
    <xf numFmtId="0" fontId="4" fillId="0" borderId="11" xfId="0" applyFont="1" applyBorder="1" applyAlignment="1">
      <alignment horizontal="center" wrapText="1"/>
    </xf>
  </cellXfs>
  <cellStyles count="3">
    <cellStyle name="Hyperlink" xfId="2" builtinId="8"/>
    <cellStyle name="Normal" xfId="0" builtinId="0"/>
    <cellStyle name="Normal_sheet1_1" xfId="1"/>
  </cellStyles>
  <dxfs count="6">
    <dxf>
      <font>
        <b/>
        <i val="0"/>
        <strike val="0"/>
        <color rgb="FFFF0000"/>
      </font>
    </dxf>
    <dxf>
      <font>
        <b/>
        <i val="0"/>
        <strike val="0"/>
        <color rgb="FFFF0000"/>
      </font>
    </dxf>
    <dxf>
      <font>
        <b/>
        <i val="0"/>
        <strike val="0"/>
        <color rgb="FFFF0000"/>
      </font>
    </dxf>
    <dxf>
      <font>
        <b/>
        <i/>
        <strike val="0"/>
        <color rgb="FFFF0000"/>
      </font>
    </dxf>
    <dxf>
      <font>
        <b/>
        <i val="0"/>
        <strike val="0"/>
        <color rgb="FFFF0000"/>
      </font>
    </dxf>
    <dxf>
      <font>
        <b/>
        <i val="0"/>
        <strike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Jon%20Ruona\Local%20Settings\Temporary%20Internet%20Files\Content.Outlook\WAMLCM93\Model%20Revs%20LW%200403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H46656\Local%20Settings\Temporary%20Internet%20Files\Content.Outlook\F2R5WZVH\A-S%20Template%20v2.1.13%20PRER%20FOR%20NEW%202011%20REV.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Jon%20Ruona\Local%20Settings\Temporary%20Internet%20Files\Content.Outlook\WAMLCM93\A-S%20Template%20v2.1.13%20PRER%20FOR%20NEW%202011%20REV.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s and Uses"/>
      <sheetName val="LW version"/>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 Update Here"/>
      <sheetName val="Summary"/>
      <sheetName val="Conditions"/>
      <sheetName val="Assumptions"/>
      <sheetName val="Sources and Uses"/>
      <sheetName val="CF UW Model"/>
      <sheetName val="AFS Worksheet"/>
      <sheetName val="CF Status Quo"/>
      <sheetName val="CF Proposed"/>
      <sheetName val="New Baseline"/>
      <sheetName val="Revision Log"/>
      <sheetName val="Data Export"/>
      <sheetName val="Import Master"/>
    </sheetNames>
    <sheetDataSet>
      <sheetData sheetId="0"/>
      <sheetData sheetId="1"/>
      <sheetData sheetId="2"/>
      <sheetData sheetId="3">
        <row r="7">
          <cell r="AD7" t="str">
            <v>Yes</v>
          </cell>
        </row>
        <row r="8">
          <cell r="AD8" t="str">
            <v>No</v>
          </cell>
        </row>
      </sheetData>
      <sheetData sheetId="4"/>
      <sheetData sheetId="5"/>
      <sheetData sheetId="6"/>
      <sheetData sheetId="7"/>
      <sheetData sheetId="8"/>
      <sheetData sheetId="9"/>
      <sheetData sheetId="10"/>
      <sheetData sheetId="11"/>
      <sheetData sheetId="12">
        <row r="4">
          <cell r="C4">
            <v>3.2</v>
          </cell>
          <cell r="D4">
            <v>4</v>
          </cell>
          <cell r="E4">
            <v>4.0999999999999996</v>
          </cell>
          <cell r="F4">
            <v>4.2050000000000001</v>
          </cell>
          <cell r="G4">
            <v>4.2</v>
          </cell>
          <cell r="H4">
            <v>4.3049999999999997</v>
          </cell>
          <cell r="I4">
            <v>4.3</v>
          </cell>
          <cell r="J4">
            <v>4.4050000000000002</v>
          </cell>
          <cell r="K4">
            <v>4.3099999999999996</v>
          </cell>
          <cell r="L4">
            <v>4.415</v>
          </cell>
          <cell r="M4">
            <v>4.32</v>
          </cell>
          <cell r="N4">
            <v>4.4249999999999998</v>
          </cell>
          <cell r="O4">
            <v>4.33</v>
          </cell>
          <cell r="P4">
            <v>4.4349999999999996</v>
          </cell>
          <cell r="Q4">
            <v>4.34</v>
          </cell>
          <cell r="R4">
            <v>4.4450000000000003</v>
          </cell>
          <cell r="S4">
            <v>4.3499999999999996</v>
          </cell>
          <cell r="T4">
            <v>4.4550000000000001</v>
          </cell>
          <cell r="U4">
            <v>4.3600000000000003</v>
          </cell>
          <cell r="V4">
            <v>4.4649999999999999</v>
          </cell>
          <cell r="W4">
            <v>4.4000000000000004</v>
          </cell>
          <cell r="X4">
            <v>4.5049999999999999</v>
          </cell>
        </row>
        <row r="6">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row>
        <row r="7">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row>
        <row r="8">
          <cell r="C8" t="str">
            <v>M2M 2nd Mortgage</v>
          </cell>
          <cell r="D8">
            <v>0.01</v>
          </cell>
          <cell r="E8">
            <v>0.01</v>
          </cell>
          <cell r="F8">
            <v>0.01</v>
          </cell>
          <cell r="G8">
            <v>0.01</v>
          </cell>
          <cell r="H8">
            <v>0.01</v>
          </cell>
          <cell r="I8">
            <v>0.01</v>
          </cell>
          <cell r="J8">
            <v>0.01</v>
          </cell>
          <cell r="K8">
            <v>0.01</v>
          </cell>
          <cell r="L8">
            <v>0.01</v>
          </cell>
          <cell r="M8">
            <v>0.01</v>
          </cell>
          <cell r="N8">
            <v>0.01</v>
          </cell>
          <cell r="O8">
            <v>0.01</v>
          </cell>
          <cell r="P8">
            <v>0.01</v>
          </cell>
          <cell r="Q8">
            <v>0.01</v>
          </cell>
          <cell r="R8">
            <v>0.01</v>
          </cell>
          <cell r="S8">
            <v>0.01</v>
          </cell>
          <cell r="T8">
            <v>0.01</v>
          </cell>
          <cell r="U8">
            <v>0.01</v>
          </cell>
          <cell r="V8">
            <v>0.01</v>
          </cell>
          <cell r="W8">
            <v>0.01</v>
          </cell>
          <cell r="X8">
            <v>0.01</v>
          </cell>
        </row>
        <row r="9">
          <cell r="C9">
            <v>0.01</v>
          </cell>
          <cell r="D9">
            <v>30</v>
          </cell>
          <cell r="E9">
            <v>30</v>
          </cell>
          <cell r="F9">
            <v>30</v>
          </cell>
          <cell r="G9">
            <v>30</v>
          </cell>
          <cell r="H9">
            <v>30</v>
          </cell>
          <cell r="I9">
            <v>30</v>
          </cell>
          <cell r="J9">
            <v>30</v>
          </cell>
          <cell r="K9">
            <v>30</v>
          </cell>
          <cell r="L9">
            <v>30</v>
          </cell>
          <cell r="M9">
            <v>30</v>
          </cell>
          <cell r="N9">
            <v>30</v>
          </cell>
          <cell r="O9">
            <v>30</v>
          </cell>
          <cell r="P9">
            <v>30</v>
          </cell>
          <cell r="Q9">
            <v>30</v>
          </cell>
          <cell r="R9">
            <v>30</v>
          </cell>
          <cell r="S9">
            <v>30</v>
          </cell>
          <cell r="T9">
            <v>30</v>
          </cell>
          <cell r="U9">
            <v>30</v>
          </cell>
          <cell r="V9">
            <v>30</v>
          </cell>
          <cell r="W9">
            <v>30</v>
          </cell>
          <cell r="X9">
            <v>30</v>
          </cell>
        </row>
        <row r="10">
          <cell r="C10">
            <v>30</v>
          </cell>
          <cell r="D10" t="e">
            <v>#N/A</v>
          </cell>
          <cell r="E10" t="e">
            <v>#N/A</v>
          </cell>
          <cell r="F10" t="e">
            <v>#N/A</v>
          </cell>
          <cell r="G10" t="e">
            <v>#N/A</v>
          </cell>
          <cell r="H10" t="e">
            <v>#N/A</v>
          </cell>
          <cell r="I10" t="e">
            <v>#N/A</v>
          </cell>
          <cell r="J10" t="e">
            <v>#N/A</v>
          </cell>
          <cell r="K10" t="e">
            <v>#N/A</v>
          </cell>
          <cell r="L10" t="e">
            <v>#N/A</v>
          </cell>
          <cell r="M10" t="e">
            <v>#N/A</v>
          </cell>
          <cell r="N10" t="e">
            <v>#N/A</v>
          </cell>
          <cell r="O10" t="e">
            <v>#N/A</v>
          </cell>
          <cell r="P10" t="e">
            <v>#N/A</v>
          </cell>
          <cell r="Q10" t="e">
            <v>#N/A</v>
          </cell>
          <cell r="R10" t="e">
            <v>#N/A</v>
          </cell>
          <cell r="S10" t="e">
            <v>#N/A</v>
          </cell>
          <cell r="T10" t="e">
            <v>#N/A</v>
          </cell>
          <cell r="U10" t="e">
            <v>#N/A</v>
          </cell>
          <cell r="V10" t="e">
            <v>#N/A</v>
          </cell>
          <cell r="W10" t="e">
            <v>#N/A</v>
          </cell>
          <cell r="X10" t="e">
            <v>#N/A</v>
          </cell>
        </row>
        <row r="11">
          <cell r="C11">
            <v>30</v>
          </cell>
          <cell r="D11" t="e">
            <v>#N/A</v>
          </cell>
          <cell r="E11" t="e">
            <v>#N/A</v>
          </cell>
          <cell r="F11" t="e">
            <v>#N/A</v>
          </cell>
          <cell r="G11" t="e">
            <v>#N/A</v>
          </cell>
          <cell r="H11" t="e">
            <v>#N/A</v>
          </cell>
          <cell r="I11" t="e">
            <v>#N/A</v>
          </cell>
          <cell r="J11" t="e">
            <v>#N/A</v>
          </cell>
          <cell r="K11" t="e">
            <v>#N/A</v>
          </cell>
          <cell r="L11" t="e">
            <v>#N/A</v>
          </cell>
          <cell r="M11" t="e">
            <v>#N/A</v>
          </cell>
          <cell r="N11" t="e">
            <v>#N/A</v>
          </cell>
          <cell r="O11" t="e">
            <v>#N/A</v>
          </cell>
          <cell r="P11" t="e">
            <v>#N/A</v>
          </cell>
          <cell r="Q11" t="e">
            <v>#N/A</v>
          </cell>
          <cell r="R11" t="e">
            <v>#N/A</v>
          </cell>
          <cell r="S11" t="e">
            <v>#N/A</v>
          </cell>
          <cell r="T11" t="e">
            <v>#N/A</v>
          </cell>
          <cell r="U11" t="e">
            <v>#N/A</v>
          </cell>
          <cell r="V11" t="e">
            <v>#N/A</v>
          </cell>
          <cell r="W11" t="e">
            <v>#N/A</v>
          </cell>
          <cell r="X11" t="e">
            <v>#N/A</v>
          </cell>
        </row>
        <row r="12">
          <cell r="C12" t="str">
            <v>Standard R/E Tax Escalation</v>
          </cell>
          <cell r="D12" t="e">
            <v>#N/A</v>
          </cell>
          <cell r="E12" t="e">
            <v>#N/A</v>
          </cell>
          <cell r="F12" t="e">
            <v>#N/A</v>
          </cell>
          <cell r="G12" t="e">
            <v>#N/A</v>
          </cell>
          <cell r="H12" t="e">
            <v>#N/A</v>
          </cell>
          <cell r="I12" t="e">
            <v>#N/A</v>
          </cell>
          <cell r="J12" t="e">
            <v>#N/A</v>
          </cell>
          <cell r="K12" t="e">
            <v>#N/A</v>
          </cell>
          <cell r="L12" t="e">
            <v>#N/A</v>
          </cell>
          <cell r="M12" t="e">
            <v>#N/A</v>
          </cell>
          <cell r="N12" t="e">
            <v>#N/A</v>
          </cell>
          <cell r="O12" t="e">
            <v>#N/A</v>
          </cell>
          <cell r="P12" t="e">
            <v>#N/A</v>
          </cell>
          <cell r="Q12" t="e">
            <v>#N/A</v>
          </cell>
          <cell r="R12" t="e">
            <v>#N/A</v>
          </cell>
          <cell r="S12" t="e">
            <v>#N/A</v>
          </cell>
          <cell r="T12" t="e">
            <v>#N/A</v>
          </cell>
          <cell r="U12" t="e">
            <v>#N/A</v>
          </cell>
          <cell r="V12" t="e">
            <v>#N/A</v>
          </cell>
          <cell r="W12" t="e">
            <v>#N/A</v>
          </cell>
          <cell r="X12" t="e">
            <v>#N/A</v>
          </cell>
        </row>
        <row r="13">
          <cell r="C13">
            <v>0</v>
          </cell>
          <cell r="D13" t="str">
            <v>223 (a)7</v>
          </cell>
          <cell r="E13" t="str">
            <v>223 (a)7</v>
          </cell>
          <cell r="F13" t="str">
            <v>223 (a)7</v>
          </cell>
          <cell r="G13" t="str">
            <v>223 (a)7</v>
          </cell>
          <cell r="H13" t="str">
            <v>223 (a)7</v>
          </cell>
          <cell r="I13" t="str">
            <v>223 (a)7</v>
          </cell>
          <cell r="J13" t="str">
            <v>223 (a)7</v>
          </cell>
          <cell r="K13" t="str">
            <v>223 (a)7</v>
          </cell>
          <cell r="L13" t="str">
            <v>223 (a)7</v>
          </cell>
          <cell r="M13" t="str">
            <v>223 (a)7</v>
          </cell>
          <cell r="N13" t="str">
            <v>223 (a)7</v>
          </cell>
          <cell r="O13" t="str">
            <v>223 (a)7</v>
          </cell>
          <cell r="P13" t="str">
            <v>223 (a)7</v>
          </cell>
          <cell r="Q13" t="str">
            <v>223 (a)7</v>
          </cell>
          <cell r="R13" t="str">
            <v>223 (a)7</v>
          </cell>
          <cell r="S13" t="str">
            <v>223 (a)7</v>
          </cell>
          <cell r="T13" t="str">
            <v>223 (a)7</v>
          </cell>
          <cell r="U13" t="str">
            <v>223 (a)7</v>
          </cell>
          <cell r="V13" t="str">
            <v>223 (a)7</v>
          </cell>
          <cell r="W13" t="str">
            <v>223 (a)7</v>
          </cell>
          <cell r="X13" t="str">
            <v>223 (a)7</v>
          </cell>
        </row>
        <row r="14">
          <cell r="C14" t="e">
            <v>#N/A</v>
          </cell>
          <cell r="D14" t="e">
            <v>#N/A</v>
          </cell>
          <cell r="E14" t="e">
            <v>#N/A</v>
          </cell>
          <cell r="F14" t="e">
            <v>#N/A</v>
          </cell>
          <cell r="G14" t="e">
            <v>#N/A</v>
          </cell>
          <cell r="H14" t="e">
            <v>#N/A</v>
          </cell>
          <cell r="I14" t="e">
            <v>#N/A</v>
          </cell>
          <cell r="J14" t="e">
            <v>#N/A</v>
          </cell>
          <cell r="K14" t="e">
            <v>#N/A</v>
          </cell>
          <cell r="L14" t="e">
            <v>#N/A</v>
          </cell>
          <cell r="M14" t="e">
            <v>#N/A</v>
          </cell>
          <cell r="N14" t="e">
            <v>#N/A</v>
          </cell>
          <cell r="O14" t="e">
            <v>#N/A</v>
          </cell>
          <cell r="P14" t="e">
            <v>#N/A</v>
          </cell>
          <cell r="Q14" t="e">
            <v>#N/A</v>
          </cell>
          <cell r="R14" t="e">
            <v>#N/A</v>
          </cell>
          <cell r="S14" t="e">
            <v>#N/A</v>
          </cell>
          <cell r="T14" t="e">
            <v>#N/A</v>
          </cell>
          <cell r="U14" t="e">
            <v>#N/A</v>
          </cell>
          <cell r="V14" t="e">
            <v>#N/A</v>
          </cell>
          <cell r="W14" t="e">
            <v>#N/A</v>
          </cell>
          <cell r="X14" t="e">
            <v>#N/A</v>
          </cell>
        </row>
        <row r="15">
          <cell r="C15">
            <v>4.4999999999999997E-3</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row>
        <row r="16">
          <cell r="C16">
            <v>360</v>
          </cell>
          <cell r="D16">
            <v>360</v>
          </cell>
          <cell r="E16">
            <v>360</v>
          </cell>
          <cell r="F16">
            <v>360</v>
          </cell>
          <cell r="G16">
            <v>360</v>
          </cell>
          <cell r="H16">
            <v>360</v>
          </cell>
          <cell r="I16">
            <v>360</v>
          </cell>
          <cell r="J16">
            <v>360</v>
          </cell>
          <cell r="K16">
            <v>360</v>
          </cell>
          <cell r="L16">
            <v>360</v>
          </cell>
          <cell r="M16">
            <v>360</v>
          </cell>
          <cell r="N16">
            <v>360</v>
          </cell>
          <cell r="O16">
            <v>360</v>
          </cell>
          <cell r="P16">
            <v>360</v>
          </cell>
          <cell r="Q16">
            <v>360</v>
          </cell>
          <cell r="R16">
            <v>360</v>
          </cell>
          <cell r="S16">
            <v>360</v>
          </cell>
          <cell r="T16">
            <v>360</v>
          </cell>
          <cell r="U16">
            <v>360</v>
          </cell>
          <cell r="V16">
            <v>360</v>
          </cell>
          <cell r="W16">
            <v>360</v>
          </cell>
          <cell r="X16">
            <v>360</v>
          </cell>
        </row>
        <row r="17">
          <cell r="C17">
            <v>30</v>
          </cell>
          <cell r="D17">
            <v>4.4999999999999997E-3</v>
          </cell>
          <cell r="E17">
            <v>4.4999999999999997E-3</v>
          </cell>
          <cell r="F17">
            <v>4.4999999999999997E-3</v>
          </cell>
          <cell r="G17">
            <v>4.4999999999999997E-3</v>
          </cell>
          <cell r="H17">
            <v>4.4999999999999997E-3</v>
          </cell>
          <cell r="I17">
            <v>4.4999999999999997E-3</v>
          </cell>
          <cell r="J17">
            <v>4.4999999999999997E-3</v>
          </cell>
          <cell r="K17">
            <v>4.4999999999999997E-3</v>
          </cell>
          <cell r="L17">
            <v>4.4999999999999997E-3</v>
          </cell>
          <cell r="M17">
            <v>4.4999999999999997E-3</v>
          </cell>
          <cell r="N17">
            <v>4.4999999999999997E-3</v>
          </cell>
          <cell r="O17">
            <v>4.4999999999999997E-3</v>
          </cell>
          <cell r="P17">
            <v>4.4999999999999997E-3</v>
          </cell>
          <cell r="Q17">
            <v>4.4999999999999997E-3</v>
          </cell>
          <cell r="R17">
            <v>4.4999999999999997E-3</v>
          </cell>
          <cell r="S17">
            <v>4.4999999999999997E-3</v>
          </cell>
          <cell r="T17">
            <v>4.4999999999999997E-3</v>
          </cell>
          <cell r="U17">
            <v>4.4999999999999997E-3</v>
          </cell>
          <cell r="V17">
            <v>4.4999999999999997E-3</v>
          </cell>
          <cell r="W17">
            <v>4.4999999999999997E-3</v>
          </cell>
          <cell r="X17">
            <v>4.4999999999999997E-3</v>
          </cell>
        </row>
        <row r="18">
          <cell r="C18">
            <v>0</v>
          </cell>
          <cell r="D18" t="e">
            <v>#N/A</v>
          </cell>
          <cell r="E18" t="e">
            <v>#N/A</v>
          </cell>
          <cell r="F18" t="e">
            <v>#N/A</v>
          </cell>
          <cell r="G18" t="e">
            <v>#N/A</v>
          </cell>
          <cell r="H18" t="e">
            <v>#N/A</v>
          </cell>
          <cell r="I18" t="e">
            <v>#N/A</v>
          </cell>
          <cell r="J18" t="e">
            <v>#N/A</v>
          </cell>
          <cell r="K18" t="e">
            <v>#N/A</v>
          </cell>
          <cell r="L18" t="e">
            <v>#N/A</v>
          </cell>
          <cell r="M18" t="e">
            <v>#N/A</v>
          </cell>
          <cell r="N18" t="e">
            <v>#N/A</v>
          </cell>
          <cell r="O18" t="e">
            <v>#N/A</v>
          </cell>
          <cell r="P18" t="e">
            <v>#N/A</v>
          </cell>
          <cell r="Q18" t="e">
            <v>#N/A</v>
          </cell>
          <cell r="R18" t="e">
            <v>#N/A</v>
          </cell>
          <cell r="S18" t="e">
            <v>#N/A</v>
          </cell>
          <cell r="T18" t="e">
            <v>#N/A</v>
          </cell>
          <cell r="U18" t="e">
            <v>#N/A</v>
          </cell>
          <cell r="V18" t="e">
            <v>#N/A</v>
          </cell>
          <cell r="W18" t="e">
            <v>#N/A</v>
          </cell>
          <cell r="X18" t="e">
            <v>#N/A</v>
          </cell>
        </row>
        <row r="19">
          <cell r="C19">
            <v>0</v>
          </cell>
          <cell r="D19" t="e">
            <v>#N/A</v>
          </cell>
          <cell r="E19" t="e">
            <v>#N/A</v>
          </cell>
          <cell r="F19" t="e">
            <v>#N/A</v>
          </cell>
          <cell r="G19" t="e">
            <v>#N/A</v>
          </cell>
          <cell r="H19" t="e">
            <v>#N/A</v>
          </cell>
          <cell r="I19" t="e">
            <v>#N/A</v>
          </cell>
          <cell r="J19" t="e">
            <v>#N/A</v>
          </cell>
          <cell r="K19" t="e">
            <v>#N/A</v>
          </cell>
          <cell r="L19" t="e">
            <v>#N/A</v>
          </cell>
          <cell r="M19" t="e">
            <v>#N/A</v>
          </cell>
          <cell r="N19" t="e">
            <v>#N/A</v>
          </cell>
          <cell r="O19" t="e">
            <v>#N/A</v>
          </cell>
          <cell r="P19" t="e">
            <v>#N/A</v>
          </cell>
          <cell r="Q19" t="e">
            <v>#N/A</v>
          </cell>
          <cell r="R19" t="e">
            <v>#N/A</v>
          </cell>
          <cell r="S19" t="e">
            <v>#N/A</v>
          </cell>
          <cell r="T19" t="e">
            <v>#N/A</v>
          </cell>
          <cell r="U19" t="e">
            <v>#N/A</v>
          </cell>
          <cell r="V19" t="e">
            <v>#N/A</v>
          </cell>
          <cell r="W19" t="e">
            <v>#N/A</v>
          </cell>
          <cell r="X19" t="e">
            <v>#N/A</v>
          </cell>
        </row>
        <row r="20">
          <cell r="C20">
            <v>360</v>
          </cell>
          <cell r="D20">
            <v>360</v>
          </cell>
          <cell r="E20">
            <v>360</v>
          </cell>
          <cell r="F20">
            <v>360</v>
          </cell>
          <cell r="G20">
            <v>360</v>
          </cell>
          <cell r="H20">
            <v>360</v>
          </cell>
          <cell r="I20">
            <v>360</v>
          </cell>
          <cell r="J20">
            <v>360</v>
          </cell>
          <cell r="K20">
            <v>360</v>
          </cell>
          <cell r="L20">
            <v>360</v>
          </cell>
          <cell r="M20">
            <v>360</v>
          </cell>
          <cell r="N20">
            <v>360</v>
          </cell>
          <cell r="O20">
            <v>360</v>
          </cell>
          <cell r="P20">
            <v>360</v>
          </cell>
          <cell r="Q20">
            <v>360</v>
          </cell>
          <cell r="R20">
            <v>360</v>
          </cell>
          <cell r="S20">
            <v>360</v>
          </cell>
          <cell r="T20">
            <v>360</v>
          </cell>
          <cell r="U20">
            <v>360</v>
          </cell>
          <cell r="V20">
            <v>360</v>
          </cell>
          <cell r="W20">
            <v>360</v>
          </cell>
          <cell r="X20">
            <v>360</v>
          </cell>
        </row>
        <row r="21">
          <cell r="C21" t="e">
            <v>#N/A</v>
          </cell>
          <cell r="D21">
            <v>0.75</v>
          </cell>
          <cell r="E21">
            <v>0.75</v>
          </cell>
          <cell r="F21">
            <v>0.75</v>
          </cell>
          <cell r="G21">
            <v>0.75</v>
          </cell>
          <cell r="H21">
            <v>0.75</v>
          </cell>
          <cell r="I21">
            <v>0.75</v>
          </cell>
          <cell r="J21">
            <v>0.75</v>
          </cell>
          <cell r="K21">
            <v>0.75</v>
          </cell>
          <cell r="L21">
            <v>0.75</v>
          </cell>
          <cell r="M21">
            <v>0.75</v>
          </cell>
          <cell r="N21">
            <v>0.75</v>
          </cell>
          <cell r="O21">
            <v>0.75</v>
          </cell>
          <cell r="P21">
            <v>0.75</v>
          </cell>
          <cell r="Q21">
            <v>0.75</v>
          </cell>
          <cell r="R21">
            <v>0.75</v>
          </cell>
          <cell r="S21">
            <v>0.75</v>
          </cell>
          <cell r="T21">
            <v>0.75</v>
          </cell>
          <cell r="U21">
            <v>0.75</v>
          </cell>
          <cell r="V21">
            <v>0.75</v>
          </cell>
          <cell r="W21">
            <v>0.75</v>
          </cell>
          <cell r="X21">
            <v>0.75</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 Update Here"/>
      <sheetName val="Summary"/>
      <sheetName val="Conditions"/>
      <sheetName val="Assumptions"/>
      <sheetName val="Sources and Uses"/>
      <sheetName val="CF UW Model"/>
      <sheetName val="AFS Worksheet"/>
      <sheetName val="CF Status Quo"/>
      <sheetName val="CF Proposed"/>
      <sheetName val="New Baseline"/>
      <sheetName val="Revision Log"/>
      <sheetName val="Data Export"/>
      <sheetName val="Import Master"/>
    </sheetNames>
    <sheetDataSet>
      <sheetData sheetId="0"/>
      <sheetData sheetId="1"/>
      <sheetData sheetId="2"/>
      <sheetData sheetId="3">
        <row r="7">
          <cell r="AD7" t="str">
            <v>Yes</v>
          </cell>
        </row>
        <row r="8">
          <cell r="AD8" t="str">
            <v>No</v>
          </cell>
        </row>
      </sheetData>
      <sheetData sheetId="4"/>
      <sheetData sheetId="5"/>
      <sheetData sheetId="6"/>
      <sheetData sheetId="7"/>
      <sheetData sheetId="8"/>
      <sheetData sheetId="9"/>
      <sheetData sheetId="10"/>
      <sheetData sheetId="11"/>
      <sheetData sheetId="12">
        <row r="4">
          <cell r="C4">
            <v>3.2</v>
          </cell>
          <cell r="D4">
            <v>4</v>
          </cell>
          <cell r="E4">
            <v>4.0999999999999996</v>
          </cell>
          <cell r="F4">
            <v>4.2050000000000001</v>
          </cell>
          <cell r="G4">
            <v>4.2</v>
          </cell>
          <cell r="H4">
            <v>4.3049999999999997</v>
          </cell>
          <cell r="I4">
            <v>4.3</v>
          </cell>
          <cell r="J4">
            <v>4.4050000000000002</v>
          </cell>
          <cell r="K4">
            <v>4.3099999999999996</v>
          </cell>
          <cell r="L4">
            <v>4.415</v>
          </cell>
          <cell r="M4">
            <v>4.32</v>
          </cell>
          <cell r="N4">
            <v>4.4249999999999998</v>
          </cell>
          <cell r="O4">
            <v>4.33</v>
          </cell>
          <cell r="P4">
            <v>4.4349999999999996</v>
          </cell>
          <cell r="Q4">
            <v>4.34</v>
          </cell>
          <cell r="R4">
            <v>4.4450000000000003</v>
          </cell>
          <cell r="S4">
            <v>4.3499999999999996</v>
          </cell>
          <cell r="T4">
            <v>4.4550000000000001</v>
          </cell>
          <cell r="U4">
            <v>4.3600000000000003</v>
          </cell>
          <cell r="V4">
            <v>4.4649999999999999</v>
          </cell>
          <cell r="W4">
            <v>4.4000000000000004</v>
          </cell>
          <cell r="X4">
            <v>4.5049999999999999</v>
          </cell>
        </row>
        <row r="6">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row>
        <row r="7">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row>
        <row r="8">
          <cell r="C8" t="str">
            <v>M2M 2nd Mortgage</v>
          </cell>
          <cell r="D8">
            <v>0.01</v>
          </cell>
          <cell r="E8">
            <v>0.01</v>
          </cell>
          <cell r="F8">
            <v>0.01</v>
          </cell>
          <cell r="G8">
            <v>0.01</v>
          </cell>
          <cell r="H8">
            <v>0.01</v>
          </cell>
          <cell r="I8">
            <v>0.01</v>
          </cell>
          <cell r="J8">
            <v>0.01</v>
          </cell>
          <cell r="K8">
            <v>0.01</v>
          </cell>
          <cell r="L8">
            <v>0.01</v>
          </cell>
          <cell r="M8">
            <v>0.01</v>
          </cell>
          <cell r="N8">
            <v>0.01</v>
          </cell>
          <cell r="O8">
            <v>0.01</v>
          </cell>
          <cell r="P8">
            <v>0.01</v>
          </cell>
          <cell r="Q8">
            <v>0.01</v>
          </cell>
          <cell r="R8">
            <v>0.01</v>
          </cell>
          <cell r="S8">
            <v>0.01</v>
          </cell>
          <cell r="T8">
            <v>0.01</v>
          </cell>
          <cell r="U8">
            <v>0.01</v>
          </cell>
          <cell r="V8">
            <v>0.01</v>
          </cell>
          <cell r="W8">
            <v>0.01</v>
          </cell>
          <cell r="X8">
            <v>0.01</v>
          </cell>
        </row>
        <row r="9">
          <cell r="C9">
            <v>0.01</v>
          </cell>
          <cell r="D9">
            <v>30</v>
          </cell>
          <cell r="E9">
            <v>30</v>
          </cell>
          <cell r="F9">
            <v>30</v>
          </cell>
          <cell r="G9">
            <v>30</v>
          </cell>
          <cell r="H9">
            <v>30</v>
          </cell>
          <cell r="I9">
            <v>30</v>
          </cell>
          <cell r="J9">
            <v>30</v>
          </cell>
          <cell r="K9">
            <v>30</v>
          </cell>
          <cell r="L9">
            <v>30</v>
          </cell>
          <cell r="M9">
            <v>30</v>
          </cell>
          <cell r="N9">
            <v>30</v>
          </cell>
          <cell r="O9">
            <v>30</v>
          </cell>
          <cell r="P9">
            <v>30</v>
          </cell>
          <cell r="Q9">
            <v>30</v>
          </cell>
          <cell r="R9">
            <v>30</v>
          </cell>
          <cell r="S9">
            <v>30</v>
          </cell>
          <cell r="T9">
            <v>30</v>
          </cell>
          <cell r="U9">
            <v>30</v>
          </cell>
          <cell r="V9">
            <v>30</v>
          </cell>
          <cell r="W9">
            <v>30</v>
          </cell>
          <cell r="X9">
            <v>30</v>
          </cell>
        </row>
        <row r="10">
          <cell r="C10">
            <v>30</v>
          </cell>
          <cell r="D10" t="e">
            <v>#N/A</v>
          </cell>
          <cell r="E10" t="e">
            <v>#N/A</v>
          </cell>
          <cell r="F10" t="e">
            <v>#N/A</v>
          </cell>
          <cell r="G10" t="e">
            <v>#N/A</v>
          </cell>
          <cell r="H10" t="e">
            <v>#N/A</v>
          </cell>
          <cell r="I10" t="e">
            <v>#N/A</v>
          </cell>
          <cell r="J10" t="e">
            <v>#N/A</v>
          </cell>
          <cell r="K10" t="e">
            <v>#N/A</v>
          </cell>
          <cell r="L10" t="e">
            <v>#N/A</v>
          </cell>
          <cell r="M10" t="e">
            <v>#N/A</v>
          </cell>
          <cell r="N10" t="e">
            <v>#N/A</v>
          </cell>
          <cell r="O10" t="e">
            <v>#N/A</v>
          </cell>
          <cell r="P10" t="e">
            <v>#N/A</v>
          </cell>
          <cell r="Q10" t="e">
            <v>#N/A</v>
          </cell>
          <cell r="R10" t="e">
            <v>#N/A</v>
          </cell>
          <cell r="S10" t="e">
            <v>#N/A</v>
          </cell>
          <cell r="T10" t="e">
            <v>#N/A</v>
          </cell>
          <cell r="U10" t="e">
            <v>#N/A</v>
          </cell>
          <cell r="V10" t="e">
            <v>#N/A</v>
          </cell>
          <cell r="W10" t="e">
            <v>#N/A</v>
          </cell>
          <cell r="X10" t="e">
            <v>#N/A</v>
          </cell>
        </row>
        <row r="11">
          <cell r="C11">
            <v>30</v>
          </cell>
          <cell r="D11" t="e">
            <v>#N/A</v>
          </cell>
          <cell r="E11" t="e">
            <v>#N/A</v>
          </cell>
          <cell r="F11" t="e">
            <v>#N/A</v>
          </cell>
          <cell r="G11" t="e">
            <v>#N/A</v>
          </cell>
          <cell r="H11" t="e">
            <v>#N/A</v>
          </cell>
          <cell r="I11" t="e">
            <v>#N/A</v>
          </cell>
          <cell r="J11" t="e">
            <v>#N/A</v>
          </cell>
          <cell r="K11" t="e">
            <v>#N/A</v>
          </cell>
          <cell r="L11" t="e">
            <v>#N/A</v>
          </cell>
          <cell r="M11" t="e">
            <v>#N/A</v>
          </cell>
          <cell r="N11" t="e">
            <v>#N/A</v>
          </cell>
          <cell r="O11" t="e">
            <v>#N/A</v>
          </cell>
          <cell r="P11" t="e">
            <v>#N/A</v>
          </cell>
          <cell r="Q11" t="e">
            <v>#N/A</v>
          </cell>
          <cell r="R11" t="e">
            <v>#N/A</v>
          </cell>
          <cell r="S11" t="e">
            <v>#N/A</v>
          </cell>
          <cell r="T11" t="e">
            <v>#N/A</v>
          </cell>
          <cell r="U11" t="e">
            <v>#N/A</v>
          </cell>
          <cell r="V11" t="e">
            <v>#N/A</v>
          </cell>
          <cell r="W11" t="e">
            <v>#N/A</v>
          </cell>
          <cell r="X11" t="e">
            <v>#N/A</v>
          </cell>
        </row>
        <row r="12">
          <cell r="C12" t="str">
            <v>Standard R/E Tax Escalation</v>
          </cell>
          <cell r="D12" t="e">
            <v>#N/A</v>
          </cell>
          <cell r="E12" t="e">
            <v>#N/A</v>
          </cell>
          <cell r="F12" t="e">
            <v>#N/A</v>
          </cell>
          <cell r="G12" t="e">
            <v>#N/A</v>
          </cell>
          <cell r="H12" t="e">
            <v>#N/A</v>
          </cell>
          <cell r="I12" t="e">
            <v>#N/A</v>
          </cell>
          <cell r="J12" t="e">
            <v>#N/A</v>
          </cell>
          <cell r="K12" t="e">
            <v>#N/A</v>
          </cell>
          <cell r="L12" t="e">
            <v>#N/A</v>
          </cell>
          <cell r="M12" t="e">
            <v>#N/A</v>
          </cell>
          <cell r="N12" t="e">
            <v>#N/A</v>
          </cell>
          <cell r="O12" t="e">
            <v>#N/A</v>
          </cell>
          <cell r="P12" t="e">
            <v>#N/A</v>
          </cell>
          <cell r="Q12" t="e">
            <v>#N/A</v>
          </cell>
          <cell r="R12" t="e">
            <v>#N/A</v>
          </cell>
          <cell r="S12" t="e">
            <v>#N/A</v>
          </cell>
          <cell r="T12" t="e">
            <v>#N/A</v>
          </cell>
          <cell r="U12" t="e">
            <v>#N/A</v>
          </cell>
          <cell r="V12" t="e">
            <v>#N/A</v>
          </cell>
          <cell r="W12" t="e">
            <v>#N/A</v>
          </cell>
          <cell r="X12" t="e">
            <v>#N/A</v>
          </cell>
        </row>
        <row r="13">
          <cell r="C13">
            <v>0</v>
          </cell>
          <cell r="D13" t="str">
            <v>223 (a)7</v>
          </cell>
          <cell r="E13" t="str">
            <v>223 (a)7</v>
          </cell>
          <cell r="F13" t="str">
            <v>223 (a)7</v>
          </cell>
          <cell r="G13" t="str">
            <v>223 (a)7</v>
          </cell>
          <cell r="H13" t="str">
            <v>223 (a)7</v>
          </cell>
          <cell r="I13" t="str">
            <v>223 (a)7</v>
          </cell>
          <cell r="J13" t="str">
            <v>223 (a)7</v>
          </cell>
          <cell r="K13" t="str">
            <v>223 (a)7</v>
          </cell>
          <cell r="L13" t="str">
            <v>223 (a)7</v>
          </cell>
          <cell r="M13" t="str">
            <v>223 (a)7</v>
          </cell>
          <cell r="N13" t="str">
            <v>223 (a)7</v>
          </cell>
          <cell r="O13" t="str">
            <v>223 (a)7</v>
          </cell>
          <cell r="P13" t="str">
            <v>223 (a)7</v>
          </cell>
          <cell r="Q13" t="str">
            <v>223 (a)7</v>
          </cell>
          <cell r="R13" t="str">
            <v>223 (a)7</v>
          </cell>
          <cell r="S13" t="str">
            <v>223 (a)7</v>
          </cell>
          <cell r="T13" t="str">
            <v>223 (a)7</v>
          </cell>
          <cell r="U13" t="str">
            <v>223 (a)7</v>
          </cell>
          <cell r="V13" t="str">
            <v>223 (a)7</v>
          </cell>
          <cell r="W13" t="str">
            <v>223 (a)7</v>
          </cell>
          <cell r="X13" t="str">
            <v>223 (a)7</v>
          </cell>
        </row>
        <row r="14">
          <cell r="C14" t="e">
            <v>#N/A</v>
          </cell>
          <cell r="D14" t="e">
            <v>#N/A</v>
          </cell>
          <cell r="E14" t="e">
            <v>#N/A</v>
          </cell>
          <cell r="F14" t="e">
            <v>#N/A</v>
          </cell>
          <cell r="G14" t="e">
            <v>#N/A</v>
          </cell>
          <cell r="H14" t="e">
            <v>#N/A</v>
          </cell>
          <cell r="I14" t="e">
            <v>#N/A</v>
          </cell>
          <cell r="J14" t="e">
            <v>#N/A</v>
          </cell>
          <cell r="K14" t="e">
            <v>#N/A</v>
          </cell>
          <cell r="L14" t="e">
            <v>#N/A</v>
          </cell>
          <cell r="M14" t="e">
            <v>#N/A</v>
          </cell>
          <cell r="N14" t="e">
            <v>#N/A</v>
          </cell>
          <cell r="O14" t="e">
            <v>#N/A</v>
          </cell>
          <cell r="P14" t="e">
            <v>#N/A</v>
          </cell>
          <cell r="Q14" t="e">
            <v>#N/A</v>
          </cell>
          <cell r="R14" t="e">
            <v>#N/A</v>
          </cell>
          <cell r="S14" t="e">
            <v>#N/A</v>
          </cell>
          <cell r="T14" t="e">
            <v>#N/A</v>
          </cell>
          <cell r="U14" t="e">
            <v>#N/A</v>
          </cell>
          <cell r="V14" t="e">
            <v>#N/A</v>
          </cell>
          <cell r="W14" t="e">
            <v>#N/A</v>
          </cell>
          <cell r="X14" t="e">
            <v>#N/A</v>
          </cell>
        </row>
        <row r="15">
          <cell r="C15">
            <v>4.4999999999999997E-3</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row>
        <row r="16">
          <cell r="C16">
            <v>360</v>
          </cell>
          <cell r="D16">
            <v>360</v>
          </cell>
          <cell r="E16">
            <v>360</v>
          </cell>
          <cell r="F16">
            <v>360</v>
          </cell>
          <cell r="G16">
            <v>360</v>
          </cell>
          <cell r="H16">
            <v>360</v>
          </cell>
          <cell r="I16">
            <v>360</v>
          </cell>
          <cell r="J16">
            <v>360</v>
          </cell>
          <cell r="K16">
            <v>360</v>
          </cell>
          <cell r="L16">
            <v>360</v>
          </cell>
          <cell r="M16">
            <v>360</v>
          </cell>
          <cell r="N16">
            <v>360</v>
          </cell>
          <cell r="O16">
            <v>360</v>
          </cell>
          <cell r="P16">
            <v>360</v>
          </cell>
          <cell r="Q16">
            <v>360</v>
          </cell>
          <cell r="R16">
            <v>360</v>
          </cell>
          <cell r="S16">
            <v>360</v>
          </cell>
          <cell r="T16">
            <v>360</v>
          </cell>
          <cell r="U16">
            <v>360</v>
          </cell>
          <cell r="V16">
            <v>360</v>
          </cell>
          <cell r="W16">
            <v>360</v>
          </cell>
          <cell r="X16">
            <v>360</v>
          </cell>
        </row>
        <row r="17">
          <cell r="C17">
            <v>30</v>
          </cell>
          <cell r="D17">
            <v>4.4999999999999997E-3</v>
          </cell>
          <cell r="E17">
            <v>4.4999999999999997E-3</v>
          </cell>
          <cell r="F17">
            <v>4.4999999999999997E-3</v>
          </cell>
          <cell r="G17">
            <v>4.4999999999999997E-3</v>
          </cell>
          <cell r="H17">
            <v>4.4999999999999997E-3</v>
          </cell>
          <cell r="I17">
            <v>4.4999999999999997E-3</v>
          </cell>
          <cell r="J17">
            <v>4.4999999999999997E-3</v>
          </cell>
          <cell r="K17">
            <v>4.4999999999999997E-3</v>
          </cell>
          <cell r="L17">
            <v>4.4999999999999997E-3</v>
          </cell>
          <cell r="M17">
            <v>4.4999999999999997E-3</v>
          </cell>
          <cell r="N17">
            <v>4.4999999999999997E-3</v>
          </cell>
          <cell r="O17">
            <v>4.4999999999999997E-3</v>
          </cell>
          <cell r="P17">
            <v>4.4999999999999997E-3</v>
          </cell>
          <cell r="Q17">
            <v>4.4999999999999997E-3</v>
          </cell>
          <cell r="R17">
            <v>4.4999999999999997E-3</v>
          </cell>
          <cell r="S17">
            <v>4.4999999999999997E-3</v>
          </cell>
          <cell r="T17">
            <v>4.4999999999999997E-3</v>
          </cell>
          <cell r="U17">
            <v>4.4999999999999997E-3</v>
          </cell>
          <cell r="V17">
            <v>4.4999999999999997E-3</v>
          </cell>
          <cell r="W17">
            <v>4.4999999999999997E-3</v>
          </cell>
          <cell r="X17">
            <v>4.4999999999999997E-3</v>
          </cell>
        </row>
        <row r="18">
          <cell r="C18">
            <v>0</v>
          </cell>
          <cell r="D18" t="e">
            <v>#N/A</v>
          </cell>
          <cell r="E18" t="e">
            <v>#N/A</v>
          </cell>
          <cell r="F18" t="e">
            <v>#N/A</v>
          </cell>
          <cell r="G18" t="e">
            <v>#N/A</v>
          </cell>
          <cell r="H18" t="e">
            <v>#N/A</v>
          </cell>
          <cell r="I18" t="e">
            <v>#N/A</v>
          </cell>
          <cell r="J18" t="e">
            <v>#N/A</v>
          </cell>
          <cell r="K18" t="e">
            <v>#N/A</v>
          </cell>
          <cell r="L18" t="e">
            <v>#N/A</v>
          </cell>
          <cell r="M18" t="e">
            <v>#N/A</v>
          </cell>
          <cell r="N18" t="e">
            <v>#N/A</v>
          </cell>
          <cell r="O18" t="e">
            <v>#N/A</v>
          </cell>
          <cell r="P18" t="e">
            <v>#N/A</v>
          </cell>
          <cell r="Q18" t="e">
            <v>#N/A</v>
          </cell>
          <cell r="R18" t="e">
            <v>#N/A</v>
          </cell>
          <cell r="S18" t="e">
            <v>#N/A</v>
          </cell>
          <cell r="T18" t="e">
            <v>#N/A</v>
          </cell>
          <cell r="U18" t="e">
            <v>#N/A</v>
          </cell>
          <cell r="V18" t="e">
            <v>#N/A</v>
          </cell>
          <cell r="W18" t="e">
            <v>#N/A</v>
          </cell>
          <cell r="X18" t="e">
            <v>#N/A</v>
          </cell>
        </row>
        <row r="19">
          <cell r="C19">
            <v>0</v>
          </cell>
          <cell r="D19" t="e">
            <v>#N/A</v>
          </cell>
          <cell r="E19" t="e">
            <v>#N/A</v>
          </cell>
          <cell r="F19" t="e">
            <v>#N/A</v>
          </cell>
          <cell r="G19" t="e">
            <v>#N/A</v>
          </cell>
          <cell r="H19" t="e">
            <v>#N/A</v>
          </cell>
          <cell r="I19" t="e">
            <v>#N/A</v>
          </cell>
          <cell r="J19" t="e">
            <v>#N/A</v>
          </cell>
          <cell r="K19" t="e">
            <v>#N/A</v>
          </cell>
          <cell r="L19" t="e">
            <v>#N/A</v>
          </cell>
          <cell r="M19" t="e">
            <v>#N/A</v>
          </cell>
          <cell r="N19" t="e">
            <v>#N/A</v>
          </cell>
          <cell r="O19" t="e">
            <v>#N/A</v>
          </cell>
          <cell r="P19" t="e">
            <v>#N/A</v>
          </cell>
          <cell r="Q19" t="e">
            <v>#N/A</v>
          </cell>
          <cell r="R19" t="e">
            <v>#N/A</v>
          </cell>
          <cell r="S19" t="e">
            <v>#N/A</v>
          </cell>
          <cell r="T19" t="e">
            <v>#N/A</v>
          </cell>
          <cell r="U19" t="e">
            <v>#N/A</v>
          </cell>
          <cell r="V19" t="e">
            <v>#N/A</v>
          </cell>
          <cell r="W19" t="e">
            <v>#N/A</v>
          </cell>
          <cell r="X19" t="e">
            <v>#N/A</v>
          </cell>
        </row>
        <row r="20">
          <cell r="C20">
            <v>360</v>
          </cell>
          <cell r="D20">
            <v>360</v>
          </cell>
          <cell r="E20">
            <v>360</v>
          </cell>
          <cell r="F20">
            <v>360</v>
          </cell>
          <cell r="G20">
            <v>360</v>
          </cell>
          <cell r="H20">
            <v>360</v>
          </cell>
          <cell r="I20">
            <v>360</v>
          </cell>
          <cell r="J20">
            <v>360</v>
          </cell>
          <cell r="K20">
            <v>360</v>
          </cell>
          <cell r="L20">
            <v>360</v>
          </cell>
          <cell r="M20">
            <v>360</v>
          </cell>
          <cell r="N20">
            <v>360</v>
          </cell>
          <cell r="O20">
            <v>360</v>
          </cell>
          <cell r="P20">
            <v>360</v>
          </cell>
          <cell r="Q20">
            <v>360</v>
          </cell>
          <cell r="R20">
            <v>360</v>
          </cell>
          <cell r="S20">
            <v>360</v>
          </cell>
          <cell r="T20">
            <v>360</v>
          </cell>
          <cell r="U20">
            <v>360</v>
          </cell>
          <cell r="V20">
            <v>360</v>
          </cell>
          <cell r="W20">
            <v>360</v>
          </cell>
          <cell r="X20">
            <v>360</v>
          </cell>
        </row>
        <row r="21">
          <cell r="C21" t="e">
            <v>#N/A</v>
          </cell>
          <cell r="D21">
            <v>0.75</v>
          </cell>
          <cell r="E21">
            <v>0.75</v>
          </cell>
          <cell r="F21">
            <v>0.75</v>
          </cell>
          <cell r="G21">
            <v>0.75</v>
          </cell>
          <cell r="H21">
            <v>0.75</v>
          </cell>
          <cell r="I21">
            <v>0.75</v>
          </cell>
          <cell r="J21">
            <v>0.75</v>
          </cell>
          <cell r="K21">
            <v>0.75</v>
          </cell>
          <cell r="L21">
            <v>0.75</v>
          </cell>
          <cell r="M21">
            <v>0.75</v>
          </cell>
          <cell r="N21">
            <v>0.75</v>
          </cell>
          <cell r="O21">
            <v>0.75</v>
          </cell>
          <cell r="P21">
            <v>0.75</v>
          </cell>
          <cell r="Q21">
            <v>0.75</v>
          </cell>
          <cell r="R21">
            <v>0.75</v>
          </cell>
          <cell r="S21">
            <v>0.75</v>
          </cell>
          <cell r="T21">
            <v>0.75</v>
          </cell>
          <cell r="U21">
            <v>0.75</v>
          </cell>
          <cell r="V21">
            <v>0.75</v>
          </cell>
          <cell r="W21">
            <v>0.75</v>
          </cell>
          <cell r="X21">
            <v>0.75</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25"/>
  <sheetViews>
    <sheetView tabSelected="1" zoomScaleNormal="100" workbookViewId="0">
      <selection activeCell="A3" sqref="A3"/>
    </sheetView>
  </sheetViews>
  <sheetFormatPr defaultColWidth="9.109375" defaultRowHeight="13.2" x14ac:dyDescent="0.25"/>
  <cols>
    <col min="1" max="1" width="100.44140625" style="111" customWidth="1"/>
    <col min="2" max="16384" width="9.109375" style="1"/>
  </cols>
  <sheetData>
    <row r="1" spans="1:1" ht="34.799999999999997" x14ac:dyDescent="0.25">
      <c r="A1" s="119" t="str">
        <f>+'Application Detail'!B1</f>
        <v>DRAFT: M2M Waiver Request Applicant Request for Partial Waiver of M2M "Due on Sale or Refinancing" Clause</v>
      </c>
    </row>
    <row r="2" spans="1:1" ht="17.399999999999999" x14ac:dyDescent="0.25">
      <c r="A2" s="120" t="s">
        <v>142</v>
      </c>
    </row>
    <row r="3" spans="1:1" x14ac:dyDescent="0.25">
      <c r="A3" s="121"/>
    </row>
    <row r="4" spans="1:1" ht="52.8" x14ac:dyDescent="0.25">
      <c r="A4" s="121" t="s">
        <v>496</v>
      </c>
    </row>
    <row r="5" spans="1:1" x14ac:dyDescent="0.25">
      <c r="A5" s="121"/>
    </row>
    <row r="6" spans="1:1" x14ac:dyDescent="0.25">
      <c r="A6" s="121" t="s">
        <v>497</v>
      </c>
    </row>
    <row r="7" spans="1:1" x14ac:dyDescent="0.25">
      <c r="A7" s="121"/>
    </row>
    <row r="8" spans="1:1" ht="250.5" customHeight="1" x14ac:dyDescent="0.25">
      <c r="A8" s="121" t="s">
        <v>499</v>
      </c>
    </row>
    <row r="9" spans="1:1" x14ac:dyDescent="0.25">
      <c r="A9" s="121"/>
    </row>
    <row r="10" spans="1:1" ht="26.4" x14ac:dyDescent="0.25">
      <c r="A10" s="121" t="s">
        <v>452</v>
      </c>
    </row>
    <row r="11" spans="1:1" x14ac:dyDescent="0.25">
      <c r="A11" s="121"/>
    </row>
    <row r="12" spans="1:1" ht="26.4" x14ac:dyDescent="0.25">
      <c r="A12" s="121" t="s">
        <v>473</v>
      </c>
    </row>
    <row r="13" spans="1:1" x14ac:dyDescent="0.25">
      <c r="A13" s="121"/>
    </row>
    <row r="14" spans="1:1" ht="33.75" customHeight="1" x14ac:dyDescent="0.25">
      <c r="A14" s="121" t="s">
        <v>498</v>
      </c>
    </row>
    <row r="15" spans="1:1" x14ac:dyDescent="0.25">
      <c r="A15" s="121"/>
    </row>
    <row r="16" spans="1:1" x14ac:dyDescent="0.25">
      <c r="A16" s="121" t="s">
        <v>410</v>
      </c>
    </row>
    <row r="17" spans="1:1" x14ac:dyDescent="0.25">
      <c r="A17" s="121"/>
    </row>
    <row r="18" spans="1:1" x14ac:dyDescent="0.25">
      <c r="A18" s="121" t="s">
        <v>411</v>
      </c>
    </row>
    <row r="19" spans="1:1" x14ac:dyDescent="0.25">
      <c r="A19" s="121"/>
    </row>
    <row r="20" spans="1:1" ht="26.4" x14ac:dyDescent="0.25">
      <c r="A20" s="121" t="s">
        <v>412</v>
      </c>
    </row>
    <row r="21" spans="1:1" x14ac:dyDescent="0.25">
      <c r="A21" s="121"/>
    </row>
    <row r="22" spans="1:1" x14ac:dyDescent="0.25">
      <c r="A22" s="232" t="s">
        <v>141</v>
      </c>
    </row>
    <row r="23" spans="1:1" x14ac:dyDescent="0.25">
      <c r="A23" s="121"/>
    </row>
    <row r="24" spans="1:1" ht="27.75" customHeight="1" x14ac:dyDescent="0.25">
      <c r="A24" s="121" t="s">
        <v>500</v>
      </c>
    </row>
    <row r="25" spans="1:1" x14ac:dyDescent="0.25">
      <c r="A25" s="127"/>
    </row>
  </sheetData>
  <sheetProtection password="BECA" sheet="1" objects="1" scenarios="1"/>
  <pageMargins left="0.7" right="0.7"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31"/>
  <sheetViews>
    <sheetView zoomScaleNormal="100" workbookViewId="0">
      <selection activeCell="A3" sqref="A3"/>
    </sheetView>
  </sheetViews>
  <sheetFormatPr defaultColWidth="9.109375" defaultRowHeight="13.2" x14ac:dyDescent="0.25"/>
  <cols>
    <col min="1" max="1" width="100.44140625" style="111" customWidth="1"/>
    <col min="2" max="16384" width="9.109375" style="1"/>
  </cols>
  <sheetData>
    <row r="1" spans="1:1" ht="34.799999999999997" x14ac:dyDescent="0.25">
      <c r="A1" s="119" t="str">
        <f>+'Application Detail'!B1</f>
        <v>DRAFT: M2M Waiver Request Applicant Request for Partial Waiver of M2M "Due on Sale or Refinancing" Clause</v>
      </c>
    </row>
    <row r="2" spans="1:1" ht="17.399999999999999" x14ac:dyDescent="0.25">
      <c r="A2" s="120" t="s">
        <v>386</v>
      </c>
    </row>
    <row r="3" spans="1:1" x14ac:dyDescent="0.25">
      <c r="A3" s="121"/>
    </row>
    <row r="4" spans="1:1" x14ac:dyDescent="0.25">
      <c r="A4" s="121" t="str">
        <f>"Applicant: "&amp;'Application Detail'!C8</f>
        <v xml:space="preserve">Applicant: </v>
      </c>
    </row>
    <row r="5" spans="1:1" x14ac:dyDescent="0.25">
      <c r="A5" s="121" t="str">
        <f>"The Applicant is the "&amp;'Application Detail'!$C$9</f>
        <v xml:space="preserve">The Applicant is the </v>
      </c>
    </row>
    <row r="6" spans="1:1" ht="26.25" customHeight="1" x14ac:dyDescent="0.25">
      <c r="A6" s="121" t="str">
        <f>"Property: "&amp;'Application Detail'!C12</f>
        <v xml:space="preserve">Property: </v>
      </c>
    </row>
    <row r="7" spans="1:1" ht="66" x14ac:dyDescent="0.25">
      <c r="A7" s="121" t="s">
        <v>362</v>
      </c>
    </row>
    <row r="8" spans="1:1" x14ac:dyDescent="0.25">
      <c r="A8" s="122" t="s">
        <v>356</v>
      </c>
    </row>
    <row r="9" spans="1:1" x14ac:dyDescent="0.25">
      <c r="A9" s="122" t="s">
        <v>348</v>
      </c>
    </row>
    <row r="10" spans="1:1" x14ac:dyDescent="0.25">
      <c r="A10" s="123" t="s">
        <v>349</v>
      </c>
    </row>
    <row r="11" spans="1:1" x14ac:dyDescent="0.25">
      <c r="A11" s="123" t="s">
        <v>357</v>
      </c>
    </row>
    <row r="12" spans="1:1" ht="39.6" x14ac:dyDescent="0.25">
      <c r="A12" s="123" t="s">
        <v>350</v>
      </c>
    </row>
    <row r="13" spans="1:1" ht="26.4" x14ac:dyDescent="0.25">
      <c r="A13" s="123" t="s">
        <v>501</v>
      </c>
    </row>
    <row r="14" spans="1:1" ht="26.4" x14ac:dyDescent="0.25">
      <c r="A14" s="123" t="s">
        <v>358</v>
      </c>
    </row>
    <row r="15" spans="1:1" ht="26.4" x14ac:dyDescent="0.25">
      <c r="A15" s="123" t="s">
        <v>502</v>
      </c>
    </row>
    <row r="16" spans="1:1" x14ac:dyDescent="0.25">
      <c r="A16" s="124" t="s">
        <v>351</v>
      </c>
    </row>
    <row r="17" spans="1:1" x14ac:dyDescent="0.25">
      <c r="A17" s="124" t="s">
        <v>352</v>
      </c>
    </row>
    <row r="18" spans="1:1" x14ac:dyDescent="0.25">
      <c r="A18" s="124" t="s">
        <v>353</v>
      </c>
    </row>
    <row r="19" spans="1:1" ht="26.4" x14ac:dyDescent="0.25">
      <c r="A19" s="124" t="s">
        <v>354</v>
      </c>
    </row>
    <row r="20" spans="1:1" ht="26.4" x14ac:dyDescent="0.25">
      <c r="A20" s="123" t="s">
        <v>363</v>
      </c>
    </row>
    <row r="21" spans="1:1" x14ac:dyDescent="0.25">
      <c r="A21" s="121"/>
    </row>
    <row r="22" spans="1:1" ht="26.4" x14ac:dyDescent="0.25">
      <c r="A22" s="121" t="s">
        <v>355</v>
      </c>
    </row>
    <row r="23" spans="1:1" x14ac:dyDescent="0.25">
      <c r="A23" s="125"/>
    </row>
    <row r="24" spans="1:1" x14ac:dyDescent="0.25">
      <c r="A24" s="125" t="str">
        <f>"Applicant:                        "&amp;'Application Detail'!C8</f>
        <v xml:space="preserve">Applicant:                        </v>
      </c>
    </row>
    <row r="25" spans="1:1" ht="35.25" customHeight="1" x14ac:dyDescent="0.25">
      <c r="A25" s="126" t="s">
        <v>359</v>
      </c>
    </row>
    <row r="26" spans="1:1" ht="34.5" customHeight="1" x14ac:dyDescent="0.25">
      <c r="A26" s="126" t="s">
        <v>360</v>
      </c>
    </row>
    <row r="27" spans="1:1" ht="37.5" customHeight="1" x14ac:dyDescent="0.25">
      <c r="A27" s="126" t="s">
        <v>361</v>
      </c>
    </row>
    <row r="28" spans="1:1" x14ac:dyDescent="0.25">
      <c r="A28" s="121"/>
    </row>
    <row r="29" spans="1:1" x14ac:dyDescent="0.25">
      <c r="A29" s="232" t="s">
        <v>503</v>
      </c>
    </row>
    <row r="30" spans="1:1" ht="23.25" customHeight="1" x14ac:dyDescent="0.25">
      <c r="A30" s="233"/>
    </row>
    <row r="31" spans="1:1" x14ac:dyDescent="0.25">
      <c r="A31" s="127"/>
    </row>
  </sheetData>
  <sheetProtection password="BECA" sheet="1" objects="1" scenarios="1"/>
  <pageMargins left="0.7" right="0.7"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sheetPr>
  <dimension ref="A1:G68"/>
  <sheetViews>
    <sheetView zoomScaleNormal="100" workbookViewId="0">
      <selection activeCell="A3" sqref="A3"/>
    </sheetView>
  </sheetViews>
  <sheetFormatPr defaultColWidth="9.109375" defaultRowHeight="13.2" x14ac:dyDescent="0.25"/>
  <cols>
    <col min="1" max="2" width="9.109375" style="91"/>
    <col min="3" max="3" width="36.44140625" style="91" customWidth="1"/>
    <col min="4" max="4" width="8.6640625" style="154" customWidth="1"/>
    <col min="5" max="5" width="9.6640625" style="154" customWidth="1"/>
    <col min="6" max="6" width="15.44140625" style="91" customWidth="1"/>
    <col min="7" max="7" width="1.88671875" style="150" customWidth="1"/>
    <col min="8" max="16384" width="9.109375" style="1"/>
  </cols>
  <sheetData>
    <row r="1" spans="1:7" s="19" customFormat="1" ht="42.75" customHeight="1" x14ac:dyDescent="0.35">
      <c r="A1" s="245" t="str">
        <f>+'Application Detail'!B1</f>
        <v>DRAFT: M2M Waiver Request Applicant Request for Partial Waiver of M2M "Due on Sale or Refinancing" Clause</v>
      </c>
      <c r="B1" s="246"/>
      <c r="C1" s="246"/>
      <c r="D1" s="246"/>
      <c r="E1" s="246"/>
      <c r="F1" s="247"/>
      <c r="G1" s="164"/>
    </row>
    <row r="2" spans="1:7" s="19" customFormat="1" ht="43.5" customHeight="1" x14ac:dyDescent="0.35">
      <c r="A2" s="249" t="s">
        <v>504</v>
      </c>
      <c r="B2" s="250"/>
      <c r="C2" s="250"/>
      <c r="D2" s="250"/>
      <c r="E2" s="250"/>
      <c r="F2" s="251"/>
      <c r="G2" s="164"/>
    </row>
    <row r="3" spans="1:7" x14ac:dyDescent="0.25">
      <c r="A3" s="130"/>
      <c r="B3" s="93"/>
      <c r="C3" s="93"/>
      <c r="D3" s="211"/>
      <c r="E3" s="211"/>
      <c r="F3" s="136"/>
    </row>
    <row r="4" spans="1:7" x14ac:dyDescent="0.25">
      <c r="A4" s="130" t="str">
        <f>"Project Name: "&amp;'Application Detail'!C12&amp;" (FHA #"&amp;'Application Detail'!C19&amp;"   REMS #"&amp;'Application Detail'!C20&amp;")"</f>
        <v>Project Name:  (FHA #   REMS #)</v>
      </c>
      <c r="B4" s="93"/>
      <c r="C4" s="93"/>
      <c r="D4" s="211"/>
      <c r="E4" s="211"/>
      <c r="F4" s="136"/>
    </row>
    <row r="5" spans="1:7" x14ac:dyDescent="0.25">
      <c r="A5" s="130" t="str">
        <f>"Anticipated Closing Date: "&amp;TEXT('Application Detail'!C47,"mmmm d, yyyy")</f>
        <v>Anticipated Closing Date: January 0, 1900</v>
      </c>
      <c r="B5" s="93"/>
      <c r="C5" s="93"/>
      <c r="D5" s="211"/>
      <c r="E5" s="211"/>
      <c r="F5" s="136"/>
    </row>
    <row r="6" spans="1:7" x14ac:dyDescent="0.25">
      <c r="A6" s="130"/>
      <c r="B6" s="93"/>
      <c r="C6" s="93"/>
      <c r="D6" s="211"/>
      <c r="E6" s="211"/>
      <c r="F6" s="136"/>
    </row>
    <row r="7" spans="1:7" x14ac:dyDescent="0.25">
      <c r="A7" s="152"/>
      <c r="B7" s="152"/>
      <c r="C7" s="152"/>
      <c r="D7" s="243" t="s">
        <v>420</v>
      </c>
      <c r="E7" s="244"/>
      <c r="F7" s="152"/>
    </row>
    <row r="8" spans="1:7" ht="39.6" x14ac:dyDescent="0.25">
      <c r="A8" s="153" t="s">
        <v>417</v>
      </c>
      <c r="B8" s="153" t="s">
        <v>418</v>
      </c>
      <c r="C8" s="153" t="s">
        <v>419</v>
      </c>
      <c r="D8" s="151" t="s">
        <v>470</v>
      </c>
      <c r="E8" s="151" t="s">
        <v>471</v>
      </c>
      <c r="F8" s="153" t="s">
        <v>421</v>
      </c>
    </row>
    <row r="9" spans="1:7" ht="12.75" customHeight="1" x14ac:dyDescent="0.25">
      <c r="A9" s="130"/>
      <c r="B9" s="93"/>
      <c r="C9" s="93"/>
      <c r="D9" s="211"/>
      <c r="E9" s="211"/>
      <c r="F9" s="136"/>
    </row>
    <row r="10" spans="1:7" x14ac:dyDescent="0.25">
      <c r="A10" s="212" t="s">
        <v>462</v>
      </c>
      <c r="B10" s="213"/>
      <c r="C10" s="213"/>
      <c r="D10" s="214"/>
      <c r="E10" s="214"/>
      <c r="F10" s="215"/>
    </row>
    <row r="11" spans="1:7" ht="5.0999999999999996" customHeight="1" x14ac:dyDescent="0.25">
      <c r="A11" s="216"/>
      <c r="B11" s="93"/>
      <c r="C11" s="93"/>
      <c r="D11" s="211"/>
      <c r="E11" s="211"/>
      <c r="F11" s="136"/>
    </row>
    <row r="12" spans="1:7" x14ac:dyDescent="0.25">
      <c r="A12" s="159" t="s">
        <v>422</v>
      </c>
      <c r="B12" s="75"/>
      <c r="C12" s="155" t="s">
        <v>474</v>
      </c>
      <c r="D12" s="156" t="s">
        <v>423</v>
      </c>
      <c r="E12" s="156" t="s">
        <v>423</v>
      </c>
      <c r="F12" s="233"/>
    </row>
    <row r="13" spans="1:7" ht="26.4" x14ac:dyDescent="0.25">
      <c r="A13" s="161"/>
      <c r="B13" s="75"/>
      <c r="C13" s="155" t="s">
        <v>463</v>
      </c>
      <c r="D13" s="156" t="s">
        <v>423</v>
      </c>
      <c r="E13" s="156" t="s">
        <v>423</v>
      </c>
      <c r="F13" s="233"/>
    </row>
    <row r="14" spans="1:7" x14ac:dyDescent="0.25">
      <c r="A14" s="161"/>
      <c r="B14" s="75"/>
      <c r="C14" s="155" t="s">
        <v>426</v>
      </c>
      <c r="D14" s="156" t="s">
        <v>423</v>
      </c>
      <c r="E14" s="156" t="s">
        <v>423</v>
      </c>
      <c r="F14" s="233"/>
    </row>
    <row r="15" spans="1:7" x14ac:dyDescent="0.25">
      <c r="A15" s="162"/>
      <c r="B15" s="75"/>
      <c r="C15" s="155" t="s">
        <v>427</v>
      </c>
      <c r="D15" s="156" t="s">
        <v>423</v>
      </c>
      <c r="E15" s="156"/>
      <c r="F15" s="233"/>
    </row>
    <row r="16" spans="1:7" ht="5.0999999999999996" customHeight="1" x14ac:dyDescent="0.25">
      <c r="A16" s="217"/>
      <c r="B16" s="93"/>
      <c r="C16" s="218"/>
      <c r="D16" s="160"/>
      <c r="E16" s="160"/>
      <c r="F16" s="136"/>
    </row>
    <row r="17" spans="1:6" ht="39.6" x14ac:dyDescent="0.25">
      <c r="A17" s="159" t="s">
        <v>424</v>
      </c>
      <c r="B17" s="75"/>
      <c r="C17" s="158" t="s">
        <v>428</v>
      </c>
      <c r="D17" s="156" t="s">
        <v>423</v>
      </c>
      <c r="E17" s="156" t="s">
        <v>423</v>
      </c>
      <c r="F17" s="233"/>
    </row>
    <row r="18" spans="1:6" x14ac:dyDescent="0.25">
      <c r="A18" s="161"/>
      <c r="B18" s="75"/>
      <c r="C18" s="158" t="s">
        <v>429</v>
      </c>
      <c r="D18" s="156" t="s">
        <v>423</v>
      </c>
      <c r="E18" s="156" t="s">
        <v>423</v>
      </c>
      <c r="F18" s="233"/>
    </row>
    <row r="19" spans="1:6" x14ac:dyDescent="0.25">
      <c r="A19" s="161"/>
      <c r="B19" s="75"/>
      <c r="C19" s="158" t="s">
        <v>430</v>
      </c>
      <c r="D19" s="156" t="s">
        <v>423</v>
      </c>
      <c r="E19" s="156" t="s">
        <v>423</v>
      </c>
      <c r="F19" s="233"/>
    </row>
    <row r="20" spans="1:6" ht="52.8" x14ac:dyDescent="0.25">
      <c r="A20" s="161"/>
      <c r="B20" s="75"/>
      <c r="C20" s="158" t="s">
        <v>464</v>
      </c>
      <c r="D20" s="156" t="s">
        <v>423</v>
      </c>
      <c r="E20" s="156" t="s">
        <v>423</v>
      </c>
      <c r="F20" s="233"/>
    </row>
    <row r="21" spans="1:6" x14ac:dyDescent="0.25">
      <c r="A21" s="161"/>
      <c r="B21" s="75"/>
      <c r="C21" s="158" t="s">
        <v>465</v>
      </c>
      <c r="D21" s="156" t="s">
        <v>423</v>
      </c>
      <c r="E21" s="156" t="s">
        <v>423</v>
      </c>
      <c r="F21" s="233"/>
    </row>
    <row r="22" spans="1:6" ht="26.4" x14ac:dyDescent="0.25">
      <c r="A22" s="161"/>
      <c r="B22" s="75"/>
      <c r="C22" s="158" t="s">
        <v>466</v>
      </c>
      <c r="D22" s="156" t="s">
        <v>423</v>
      </c>
      <c r="E22" s="156" t="s">
        <v>423</v>
      </c>
      <c r="F22" s="233"/>
    </row>
    <row r="23" spans="1:6" ht="52.8" x14ac:dyDescent="0.25">
      <c r="A23" s="162"/>
      <c r="B23" s="75"/>
      <c r="C23" s="158" t="s">
        <v>467</v>
      </c>
      <c r="D23" s="156" t="s">
        <v>423</v>
      </c>
      <c r="E23" s="156" t="s">
        <v>423</v>
      </c>
      <c r="F23" s="233"/>
    </row>
    <row r="24" spans="1:6" ht="5.0999999999999996" customHeight="1" x14ac:dyDescent="0.25">
      <c r="A24" s="217"/>
      <c r="B24" s="93"/>
      <c r="C24" s="218"/>
      <c r="D24" s="160"/>
      <c r="E24" s="160"/>
      <c r="F24" s="136"/>
    </row>
    <row r="25" spans="1:6" x14ac:dyDescent="0.25">
      <c r="A25" s="159" t="s">
        <v>425</v>
      </c>
      <c r="B25" s="75"/>
      <c r="C25" s="158" t="s">
        <v>468</v>
      </c>
      <c r="D25" s="156" t="s">
        <v>423</v>
      </c>
      <c r="E25" s="156" t="s">
        <v>423</v>
      </c>
      <c r="F25" s="233"/>
    </row>
    <row r="26" spans="1:6" x14ac:dyDescent="0.25">
      <c r="A26" s="161"/>
      <c r="B26" s="75"/>
      <c r="C26" s="158" t="s">
        <v>431</v>
      </c>
      <c r="D26" s="156" t="s">
        <v>423</v>
      </c>
      <c r="E26" s="156" t="s">
        <v>423</v>
      </c>
      <c r="F26" s="233"/>
    </row>
    <row r="27" spans="1:6" x14ac:dyDescent="0.25">
      <c r="A27" s="162"/>
      <c r="B27" s="75"/>
      <c r="C27" s="158" t="s">
        <v>432</v>
      </c>
      <c r="D27" s="156" t="s">
        <v>423</v>
      </c>
      <c r="E27" s="156"/>
      <c r="F27" s="233"/>
    </row>
    <row r="28" spans="1:6" ht="5.0999999999999996" customHeight="1" x14ac:dyDescent="0.25">
      <c r="A28" s="217"/>
      <c r="B28" s="93"/>
      <c r="C28" s="218"/>
      <c r="D28" s="160"/>
      <c r="E28" s="160"/>
      <c r="F28" s="136"/>
    </row>
    <row r="29" spans="1:6" x14ac:dyDescent="0.25">
      <c r="A29" s="156" t="s">
        <v>433</v>
      </c>
      <c r="B29" s="75"/>
      <c r="C29" s="158" t="s">
        <v>435</v>
      </c>
      <c r="D29" s="156" t="s">
        <v>423</v>
      </c>
      <c r="E29" s="156"/>
      <c r="F29" s="233"/>
    </row>
    <row r="30" spans="1:6" ht="5.0999999999999996" customHeight="1" x14ac:dyDescent="0.25">
      <c r="A30" s="217"/>
      <c r="B30" s="93"/>
      <c r="C30" s="218"/>
      <c r="D30" s="160"/>
      <c r="E30" s="160"/>
      <c r="F30" s="136"/>
    </row>
    <row r="31" spans="1:6" ht="66" x14ac:dyDescent="0.25">
      <c r="A31" s="156" t="s">
        <v>434</v>
      </c>
      <c r="B31" s="75"/>
      <c r="C31" s="158" t="s">
        <v>475</v>
      </c>
      <c r="D31" s="156" t="s">
        <v>423</v>
      </c>
      <c r="E31" s="156" t="s">
        <v>423</v>
      </c>
      <c r="F31" s="233"/>
    </row>
    <row r="32" spans="1:6" ht="5.0999999999999996" customHeight="1" x14ac:dyDescent="0.25">
      <c r="A32" s="217"/>
      <c r="B32" s="93"/>
      <c r="C32" s="218"/>
      <c r="D32" s="160"/>
      <c r="E32" s="160"/>
      <c r="F32" s="136"/>
    </row>
    <row r="33" spans="1:6" ht="26.4" x14ac:dyDescent="0.25">
      <c r="A33" s="156" t="s">
        <v>436</v>
      </c>
      <c r="B33" s="75"/>
      <c r="C33" s="158" t="s">
        <v>438</v>
      </c>
      <c r="D33" s="156" t="s">
        <v>423</v>
      </c>
      <c r="E33" s="156" t="s">
        <v>423</v>
      </c>
      <c r="F33" s="233"/>
    </row>
    <row r="34" spans="1:6" ht="5.0999999999999996" customHeight="1" x14ac:dyDescent="0.25">
      <c r="A34" s="217"/>
      <c r="B34" s="93"/>
      <c r="C34" s="218"/>
      <c r="D34" s="160"/>
      <c r="E34" s="160"/>
      <c r="F34" s="136"/>
    </row>
    <row r="35" spans="1:6" ht="66" x14ac:dyDescent="0.25">
      <c r="A35" s="156" t="s">
        <v>437</v>
      </c>
      <c r="B35" s="75"/>
      <c r="C35" s="158" t="s">
        <v>439</v>
      </c>
      <c r="D35" s="156" t="s">
        <v>423</v>
      </c>
      <c r="E35" s="156" t="s">
        <v>423</v>
      </c>
      <c r="F35" s="233"/>
    </row>
    <row r="36" spans="1:6" ht="5.0999999999999996" customHeight="1" x14ac:dyDescent="0.25">
      <c r="A36" s="217"/>
      <c r="B36" s="93"/>
      <c r="C36" s="218"/>
      <c r="D36" s="160"/>
      <c r="E36" s="160"/>
      <c r="F36" s="136"/>
    </row>
    <row r="37" spans="1:6" ht="52.8" x14ac:dyDescent="0.25">
      <c r="A37" s="156" t="s">
        <v>509</v>
      </c>
      <c r="B37" s="75"/>
      <c r="C37" s="158" t="s">
        <v>476</v>
      </c>
      <c r="D37" s="156" t="s">
        <v>423</v>
      </c>
      <c r="E37" s="156"/>
      <c r="F37" s="233"/>
    </row>
    <row r="38" spans="1:6" ht="12.75" customHeight="1" x14ac:dyDescent="0.25">
      <c r="A38" s="217"/>
      <c r="B38" s="93"/>
      <c r="C38" s="218"/>
      <c r="D38" s="160"/>
      <c r="E38" s="160"/>
      <c r="F38" s="136"/>
    </row>
    <row r="39" spans="1:6" x14ac:dyDescent="0.25">
      <c r="A39" s="212" t="s">
        <v>469</v>
      </c>
      <c r="B39" s="213"/>
      <c r="C39" s="213"/>
      <c r="D39" s="214"/>
      <c r="E39" s="214"/>
      <c r="F39" s="215"/>
    </row>
    <row r="40" spans="1:6" ht="5.0999999999999996" customHeight="1" x14ac:dyDescent="0.25">
      <c r="A40" s="217"/>
      <c r="B40" s="93"/>
      <c r="C40" s="218"/>
      <c r="D40" s="160"/>
      <c r="E40" s="160"/>
      <c r="F40" s="136"/>
    </row>
    <row r="41" spans="1:6" ht="26.4" x14ac:dyDescent="0.25">
      <c r="A41" s="156" t="s">
        <v>440</v>
      </c>
      <c r="B41" s="75"/>
      <c r="C41" s="158" t="s">
        <v>441</v>
      </c>
      <c r="D41" s="156" t="s">
        <v>423</v>
      </c>
      <c r="E41" s="156"/>
      <c r="F41" s="233"/>
    </row>
    <row r="42" spans="1:6" ht="5.0999999999999996" customHeight="1" x14ac:dyDescent="0.25">
      <c r="A42" s="217"/>
      <c r="B42" s="93"/>
      <c r="C42" s="163"/>
      <c r="D42" s="160"/>
      <c r="E42" s="160"/>
      <c r="F42" s="136"/>
    </row>
    <row r="43" spans="1:6" x14ac:dyDescent="0.25">
      <c r="A43" s="156" t="s">
        <v>442</v>
      </c>
      <c r="B43" s="75"/>
      <c r="C43" s="158" t="s">
        <v>443</v>
      </c>
      <c r="D43" s="156" t="s">
        <v>423</v>
      </c>
      <c r="E43" s="156"/>
      <c r="F43" s="233"/>
    </row>
    <row r="44" spans="1:6" ht="5.0999999999999996" customHeight="1" x14ac:dyDescent="0.25">
      <c r="A44" s="217"/>
      <c r="B44" s="93"/>
      <c r="C44" s="163"/>
      <c r="D44" s="160"/>
      <c r="E44" s="160"/>
      <c r="F44" s="136"/>
    </row>
    <row r="45" spans="1:6" x14ac:dyDescent="0.25">
      <c r="A45" s="156" t="s">
        <v>444</v>
      </c>
      <c r="B45" s="75"/>
      <c r="C45" s="158" t="s">
        <v>445</v>
      </c>
      <c r="D45" s="156" t="s">
        <v>423</v>
      </c>
      <c r="E45" s="156"/>
      <c r="F45" s="233"/>
    </row>
    <row r="46" spans="1:6" ht="5.0999999999999996" customHeight="1" x14ac:dyDescent="0.25">
      <c r="A46" s="217"/>
      <c r="B46" s="93"/>
      <c r="C46" s="163"/>
      <c r="D46" s="160"/>
      <c r="E46" s="160"/>
      <c r="F46" s="136"/>
    </row>
    <row r="47" spans="1:6" ht="52.8" x14ac:dyDescent="0.25">
      <c r="A47" s="156" t="s">
        <v>446</v>
      </c>
      <c r="B47" s="75"/>
      <c r="C47" s="158" t="s">
        <v>447</v>
      </c>
      <c r="D47" s="156" t="s">
        <v>423</v>
      </c>
      <c r="E47" s="156"/>
      <c r="F47" s="233"/>
    </row>
    <row r="48" spans="1:6" ht="5.0999999999999996" customHeight="1" x14ac:dyDescent="0.25">
      <c r="A48" s="217"/>
      <c r="B48" s="93"/>
      <c r="C48" s="163"/>
      <c r="D48" s="160"/>
      <c r="E48" s="160"/>
      <c r="F48" s="136"/>
    </row>
    <row r="49" spans="1:7" ht="26.4" x14ac:dyDescent="0.25">
      <c r="A49" s="156" t="s">
        <v>448</v>
      </c>
      <c r="B49" s="75"/>
      <c r="C49" s="158" t="s">
        <v>449</v>
      </c>
      <c r="D49" s="156" t="s">
        <v>423</v>
      </c>
      <c r="E49" s="156"/>
      <c r="F49" s="233"/>
    </row>
    <row r="50" spans="1:7" ht="5.0999999999999996" customHeight="1" x14ac:dyDescent="0.25">
      <c r="A50" s="217"/>
      <c r="B50" s="93"/>
      <c r="C50" s="163"/>
      <c r="D50" s="160"/>
      <c r="E50" s="160"/>
      <c r="F50" s="136"/>
    </row>
    <row r="51" spans="1:7" ht="12" customHeight="1" x14ac:dyDescent="0.25">
      <c r="A51" s="156" t="s">
        <v>450</v>
      </c>
      <c r="B51" s="75"/>
      <c r="C51" s="158" t="s">
        <v>451</v>
      </c>
      <c r="D51" s="156" t="s">
        <v>423</v>
      </c>
      <c r="E51" s="156"/>
      <c r="F51" s="233"/>
    </row>
    <row r="52" spans="1:7" ht="4.5" customHeight="1" x14ac:dyDescent="0.25">
      <c r="A52" s="217"/>
      <c r="B52" s="93"/>
      <c r="C52" s="163"/>
      <c r="D52" s="160"/>
      <c r="E52" s="160"/>
      <c r="F52" s="136"/>
    </row>
    <row r="53" spans="1:7" ht="39.6" x14ac:dyDescent="0.25">
      <c r="A53" s="156" t="s">
        <v>505</v>
      </c>
      <c r="B53" s="75"/>
      <c r="C53" s="158" t="s">
        <v>507</v>
      </c>
      <c r="D53" s="156" t="s">
        <v>423</v>
      </c>
      <c r="E53" s="156"/>
      <c r="F53" s="233"/>
    </row>
    <row r="54" spans="1:7" ht="4.5" customHeight="1" x14ac:dyDescent="0.25">
      <c r="A54" s="217"/>
      <c r="B54" s="93"/>
      <c r="C54" s="163"/>
      <c r="D54" s="160"/>
      <c r="E54" s="160"/>
      <c r="F54" s="136"/>
    </row>
    <row r="55" spans="1:7" ht="66" x14ac:dyDescent="0.25">
      <c r="A55" s="156" t="s">
        <v>506</v>
      </c>
      <c r="B55" s="75"/>
      <c r="C55" s="158" t="s">
        <v>508</v>
      </c>
      <c r="D55" s="156" t="s">
        <v>423</v>
      </c>
      <c r="E55" s="156"/>
      <c r="F55" s="233"/>
    </row>
    <row r="56" spans="1:7" x14ac:dyDescent="0.25">
      <c r="A56" s="154"/>
      <c r="D56" s="157"/>
      <c r="E56" s="157"/>
    </row>
    <row r="57" spans="1:7" s="58" customFormat="1" x14ac:dyDescent="0.25">
      <c r="A57" s="248"/>
      <c r="B57" s="248"/>
      <c r="C57" s="248"/>
      <c r="D57" s="248"/>
      <c r="E57" s="248"/>
      <c r="F57" s="248"/>
      <c r="G57" s="165"/>
    </row>
    <row r="58" spans="1:7" s="58" customFormat="1" x14ac:dyDescent="0.25">
      <c r="A58" s="248"/>
      <c r="B58" s="248"/>
      <c r="C58" s="248"/>
      <c r="D58" s="248"/>
      <c r="E58" s="248"/>
      <c r="F58" s="248"/>
      <c r="G58" s="165"/>
    </row>
    <row r="59" spans="1:7" s="58" customFormat="1" x14ac:dyDescent="0.25">
      <c r="A59" s="248"/>
      <c r="B59" s="248"/>
      <c r="C59" s="248"/>
      <c r="D59" s="248"/>
      <c r="E59" s="248"/>
      <c r="F59" s="248"/>
      <c r="G59" s="165"/>
    </row>
    <row r="60" spans="1:7" s="58" customFormat="1" x14ac:dyDescent="0.25">
      <c r="A60" s="248"/>
      <c r="B60" s="248"/>
      <c r="C60" s="248"/>
      <c r="D60" s="248"/>
      <c r="E60" s="248"/>
      <c r="F60" s="248"/>
      <c r="G60" s="165"/>
    </row>
    <row r="61" spans="1:7" s="58" customFormat="1" x14ac:dyDescent="0.25">
      <c r="A61" s="248"/>
      <c r="B61" s="248"/>
      <c r="C61" s="248"/>
      <c r="D61" s="248"/>
      <c r="E61" s="248"/>
      <c r="F61" s="248"/>
      <c r="G61" s="165"/>
    </row>
    <row r="62" spans="1:7" s="58" customFormat="1" x14ac:dyDescent="0.25">
      <c r="A62" s="248"/>
      <c r="B62" s="248"/>
      <c r="C62" s="248"/>
      <c r="D62" s="248"/>
      <c r="E62" s="248"/>
      <c r="F62" s="248"/>
      <c r="G62" s="165"/>
    </row>
    <row r="63" spans="1:7" s="58" customFormat="1" x14ac:dyDescent="0.25">
      <c r="A63" s="248"/>
      <c r="B63" s="248"/>
      <c r="C63" s="248"/>
      <c r="D63" s="248"/>
      <c r="E63" s="248"/>
      <c r="F63" s="248"/>
      <c r="G63" s="165"/>
    </row>
    <row r="64" spans="1:7" s="58" customFormat="1" x14ac:dyDescent="0.25">
      <c r="A64" s="248"/>
      <c r="B64" s="248"/>
      <c r="C64" s="248"/>
      <c r="D64" s="248"/>
      <c r="E64" s="248"/>
      <c r="F64" s="248"/>
      <c r="G64" s="165"/>
    </row>
    <row r="65" spans="1:7" s="58" customFormat="1" x14ac:dyDescent="0.25">
      <c r="A65" s="248"/>
      <c r="B65" s="248"/>
      <c r="C65" s="248"/>
      <c r="D65" s="248"/>
      <c r="E65" s="248"/>
      <c r="F65" s="248"/>
      <c r="G65" s="165"/>
    </row>
    <row r="66" spans="1:7" s="58" customFormat="1" x14ac:dyDescent="0.25">
      <c r="A66" s="248"/>
      <c r="B66" s="248"/>
      <c r="C66" s="248"/>
      <c r="D66" s="248"/>
      <c r="E66" s="248"/>
      <c r="F66" s="248"/>
      <c r="G66" s="165"/>
    </row>
    <row r="67" spans="1:7" s="58" customFormat="1" x14ac:dyDescent="0.25">
      <c r="A67" s="248"/>
      <c r="B67" s="248"/>
      <c r="C67" s="248"/>
      <c r="D67" s="248"/>
      <c r="E67" s="248"/>
      <c r="F67" s="248"/>
      <c r="G67" s="165"/>
    </row>
    <row r="68" spans="1:7" s="58" customFormat="1" x14ac:dyDescent="0.25">
      <c r="A68" s="248"/>
      <c r="B68" s="248"/>
      <c r="C68" s="248"/>
      <c r="D68" s="248"/>
      <c r="E68" s="248"/>
      <c r="F68" s="248"/>
      <c r="G68" s="165"/>
    </row>
  </sheetData>
  <sheetProtection password="BECA" sheet="1" objects="1" scenarios="1" formatColumns="0" formatRows="0"/>
  <mergeCells count="15">
    <mergeCell ref="A67:F67"/>
    <mergeCell ref="A68:F68"/>
    <mergeCell ref="A60:F60"/>
    <mergeCell ref="A61:F61"/>
    <mergeCell ref="A62:F62"/>
    <mergeCell ref="A63:F63"/>
    <mergeCell ref="A64:F64"/>
    <mergeCell ref="D7:E7"/>
    <mergeCell ref="A1:F1"/>
    <mergeCell ref="A65:F65"/>
    <mergeCell ref="A66:F66"/>
    <mergeCell ref="A57:F57"/>
    <mergeCell ref="A58:F58"/>
    <mergeCell ref="A59:F59"/>
    <mergeCell ref="A2:F2"/>
  </mergeCells>
  <pageMargins left="0.7" right="0.7" top="0.75" bottom="0.75" header="0.3" footer="0.3"/>
  <pageSetup orientation="portrait" r:id="rId1"/>
  <headerFooter>
    <oddFooter>&amp;LChecklist&amp;RPage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R9"/>
  <sheetViews>
    <sheetView workbookViewId="0">
      <selection activeCell="A3" sqref="A3"/>
    </sheetView>
  </sheetViews>
  <sheetFormatPr defaultRowHeight="13.2" x14ac:dyDescent="0.25"/>
  <cols>
    <col min="1" max="10" width="9.109375" style="117"/>
    <col min="11" max="11" width="1.6640625" style="118" customWidth="1"/>
  </cols>
  <sheetData>
    <row r="1" spans="1:18" ht="40.5" customHeight="1" x14ac:dyDescent="0.25">
      <c r="A1" s="245" t="str">
        <f>+'Application Detail'!B1</f>
        <v>DRAFT: M2M Waiver Request Applicant Request for Partial Waiver of M2M "Due on Sale or Refinancing" Clause</v>
      </c>
      <c r="B1" s="246"/>
      <c r="C1" s="246"/>
      <c r="D1" s="246"/>
      <c r="E1" s="246"/>
      <c r="F1" s="246"/>
      <c r="G1" s="246"/>
      <c r="H1" s="246"/>
      <c r="I1" s="246"/>
      <c r="J1" s="247"/>
      <c r="K1" s="149"/>
    </row>
    <row r="2" spans="1:18" ht="17.399999999999999" x14ac:dyDescent="0.25">
      <c r="A2" s="208" t="s">
        <v>477</v>
      </c>
      <c r="B2" s="142"/>
      <c r="C2" s="142"/>
      <c r="D2" s="142"/>
      <c r="E2" s="142"/>
      <c r="F2" s="142"/>
      <c r="G2" s="142"/>
      <c r="H2" s="142"/>
      <c r="I2" s="142"/>
      <c r="J2" s="143"/>
    </row>
    <row r="3" spans="1:18" x14ac:dyDescent="0.25">
      <c r="A3" s="141"/>
      <c r="B3" s="142"/>
      <c r="C3" s="142"/>
      <c r="D3" s="142"/>
      <c r="E3" s="142"/>
      <c r="F3" s="142"/>
      <c r="G3" s="142"/>
      <c r="H3" s="142"/>
      <c r="I3" s="142"/>
      <c r="J3" s="143"/>
    </row>
    <row r="4" spans="1:18" x14ac:dyDescent="0.25">
      <c r="A4" s="141"/>
      <c r="B4" s="142"/>
      <c r="C4" s="142"/>
      <c r="D4" s="142"/>
      <c r="E4" s="142"/>
      <c r="F4" s="142"/>
      <c r="G4" s="142"/>
      <c r="H4" s="142"/>
      <c r="I4" s="142"/>
      <c r="J4" s="143"/>
    </row>
    <row r="5" spans="1:18" ht="78.75" customHeight="1" x14ac:dyDescent="0.25">
      <c r="A5" s="255" t="str">
        <f>'Application Detail'!C22&amp;" (owner of "&amp;'Application Detail'!C12&amp;") hereby consents to the release to the prospective purchaser, "&amp;'Application Detail'!C89&amp;", by the Department of Housing and Urban Development (HUD), "&amp;L5</f>
        <v xml:space="preserve"> (owner of ) hereby consents to the release to the prospective purchaser, , by the Department of Housing and Urban Development (HUD), information relating but not limited to the original Mark to Market closing, the performance of the property, the status of the surplus cash reconciliation and any other information collected by HUD.</v>
      </c>
      <c r="B5" s="256"/>
      <c r="C5" s="256"/>
      <c r="D5" s="256"/>
      <c r="E5" s="256"/>
      <c r="F5" s="256"/>
      <c r="G5" s="256"/>
      <c r="H5" s="256"/>
      <c r="I5" s="256"/>
      <c r="J5" s="257"/>
      <c r="L5" s="258" t="s">
        <v>478</v>
      </c>
      <c r="M5" s="258"/>
      <c r="N5" s="258"/>
      <c r="O5" s="258"/>
      <c r="P5" s="258"/>
      <c r="Q5" s="258"/>
      <c r="R5" s="258"/>
    </row>
    <row r="6" spans="1:18" s="1" customFormat="1" ht="33.75" customHeight="1" x14ac:dyDescent="0.25">
      <c r="A6" s="255">
        <f>+'Application Detail'!C22</f>
        <v>0</v>
      </c>
      <c r="B6" s="256"/>
      <c r="C6" s="256"/>
      <c r="D6" s="256"/>
      <c r="E6" s="256"/>
      <c r="F6" s="256"/>
      <c r="G6" s="256"/>
      <c r="H6" s="256"/>
      <c r="I6" s="256"/>
      <c r="J6" s="257"/>
      <c r="K6" s="150"/>
    </row>
    <row r="7" spans="1:18" s="1" customFormat="1" ht="35.25" customHeight="1" x14ac:dyDescent="0.25">
      <c r="A7" s="255" t="s">
        <v>414</v>
      </c>
      <c r="B7" s="256"/>
      <c r="C7" s="256"/>
      <c r="D7" s="256"/>
      <c r="E7" s="256"/>
      <c r="F7" s="256"/>
      <c r="G7" s="256"/>
      <c r="H7" s="256"/>
      <c r="I7" s="256"/>
      <c r="J7" s="257"/>
      <c r="K7" s="150"/>
    </row>
    <row r="8" spans="1:18" s="1" customFormat="1" ht="34.5" customHeight="1" x14ac:dyDescent="0.25">
      <c r="A8" s="255" t="s">
        <v>415</v>
      </c>
      <c r="B8" s="256"/>
      <c r="C8" s="256"/>
      <c r="D8" s="256"/>
      <c r="E8" s="256"/>
      <c r="F8" s="256"/>
      <c r="G8" s="256"/>
      <c r="H8" s="256"/>
      <c r="I8" s="256"/>
      <c r="J8" s="257"/>
      <c r="K8" s="150"/>
    </row>
    <row r="9" spans="1:18" s="1" customFormat="1" ht="37.5" customHeight="1" x14ac:dyDescent="0.25">
      <c r="A9" s="252" t="s">
        <v>416</v>
      </c>
      <c r="B9" s="253"/>
      <c r="C9" s="253"/>
      <c r="D9" s="253"/>
      <c r="E9" s="253"/>
      <c r="F9" s="253"/>
      <c r="G9" s="253"/>
      <c r="H9" s="253"/>
      <c r="I9" s="253"/>
      <c r="J9" s="254"/>
      <c r="K9" s="150"/>
    </row>
  </sheetData>
  <sheetProtection password="BECA" sheet="1" objects="1" scenarios="1"/>
  <mergeCells count="7">
    <mergeCell ref="A9:J9"/>
    <mergeCell ref="A6:J6"/>
    <mergeCell ref="A1:J1"/>
    <mergeCell ref="A5:J5"/>
    <mergeCell ref="L5:R5"/>
    <mergeCell ref="A7:J7"/>
    <mergeCell ref="A8:J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3:G25"/>
  <sheetViews>
    <sheetView workbookViewId="0">
      <selection activeCell="A2" sqref="A2"/>
    </sheetView>
  </sheetViews>
  <sheetFormatPr defaultRowHeight="13.2" x14ac:dyDescent="0.25"/>
  <cols>
    <col min="1" max="1" width="7" customWidth="1"/>
    <col min="2" max="2" width="31.33203125" customWidth="1"/>
    <col min="3" max="3" width="18.109375" customWidth="1"/>
  </cols>
  <sheetData>
    <row r="3" spans="1:7" x14ac:dyDescent="0.25">
      <c r="A3" s="128"/>
      <c r="B3" s="129"/>
      <c r="C3" s="129"/>
      <c r="D3" s="129"/>
      <c r="E3" s="129"/>
      <c r="F3" s="129"/>
      <c r="G3" s="134"/>
    </row>
    <row r="4" spans="1:7" x14ac:dyDescent="0.25">
      <c r="A4" s="141"/>
      <c r="B4" s="139" t="s">
        <v>371</v>
      </c>
      <c r="C4" s="259" t="s">
        <v>401</v>
      </c>
      <c r="D4" s="260"/>
      <c r="E4" s="260"/>
      <c r="F4" s="261"/>
      <c r="G4" s="143"/>
    </row>
    <row r="5" spans="1:7" x14ac:dyDescent="0.25">
      <c r="A5" s="141"/>
      <c r="B5" s="142"/>
      <c r="C5" s="129"/>
      <c r="D5" s="129"/>
      <c r="E5" s="129"/>
      <c r="F5" s="129"/>
      <c r="G5" s="143"/>
    </row>
    <row r="6" spans="1:7" s="1" customFormat="1" x14ac:dyDescent="0.25">
      <c r="A6" s="130"/>
      <c r="B6" s="144" t="s">
        <v>371</v>
      </c>
      <c r="C6" s="259" t="s">
        <v>392</v>
      </c>
      <c r="D6" s="260"/>
      <c r="E6" s="260"/>
      <c r="F6" s="261"/>
      <c r="G6" s="7"/>
    </row>
    <row r="7" spans="1:7" x14ac:dyDescent="0.25">
      <c r="A7" s="141"/>
      <c r="B7" s="142"/>
      <c r="C7" s="129"/>
      <c r="D7" s="129"/>
      <c r="E7" s="129"/>
      <c r="F7" s="129"/>
      <c r="G7" s="143"/>
    </row>
    <row r="8" spans="1:7" s="1" customFormat="1" x14ac:dyDescent="0.25">
      <c r="A8" s="130"/>
      <c r="B8" s="140" t="s">
        <v>371</v>
      </c>
      <c r="C8" s="259" t="s">
        <v>393</v>
      </c>
      <c r="D8" s="260"/>
      <c r="E8" s="260"/>
      <c r="F8" s="261"/>
      <c r="G8" s="7"/>
    </row>
    <row r="9" spans="1:7" s="1" customFormat="1" x14ac:dyDescent="0.25">
      <c r="A9" s="130"/>
      <c r="B9" s="131"/>
      <c r="C9" s="93"/>
      <c r="D9" s="135"/>
      <c r="E9" s="135"/>
      <c r="F9" s="135"/>
      <c r="G9" s="136"/>
    </row>
    <row r="10" spans="1:7" s="1" customFormat="1" x14ac:dyDescent="0.25">
      <c r="A10" s="130"/>
      <c r="B10" s="145" t="s">
        <v>371</v>
      </c>
      <c r="C10" s="259" t="s">
        <v>394</v>
      </c>
      <c r="D10" s="260"/>
      <c r="E10" s="260"/>
      <c r="F10" s="261"/>
      <c r="G10" s="136"/>
    </row>
    <row r="11" spans="1:7" s="1" customFormat="1" x14ac:dyDescent="0.25">
      <c r="A11" s="130"/>
      <c r="B11" s="131"/>
      <c r="C11" s="93"/>
      <c r="D11" s="135"/>
      <c r="E11" s="135"/>
      <c r="F11" s="135"/>
      <c r="G11" s="136"/>
    </row>
    <row r="12" spans="1:7" s="1" customFormat="1" x14ac:dyDescent="0.25">
      <c r="A12" s="130"/>
      <c r="B12" s="193" t="s">
        <v>371</v>
      </c>
      <c r="C12" s="259" t="s">
        <v>395</v>
      </c>
      <c r="D12" s="260"/>
      <c r="E12" s="260"/>
      <c r="F12" s="261"/>
      <c r="G12" s="136"/>
    </row>
    <row r="13" spans="1:7" s="1" customFormat="1" x14ac:dyDescent="0.25">
      <c r="A13" s="130"/>
      <c r="B13" s="131"/>
      <c r="C13" s="93"/>
      <c r="D13" s="135"/>
      <c r="E13" s="135"/>
      <c r="F13" s="135"/>
      <c r="G13" s="136"/>
    </row>
    <row r="14" spans="1:7" s="1" customFormat="1" x14ac:dyDescent="0.25">
      <c r="A14" s="130"/>
      <c r="B14" s="194" t="s">
        <v>371</v>
      </c>
      <c r="C14" s="259" t="s">
        <v>396</v>
      </c>
      <c r="D14" s="260"/>
      <c r="E14" s="260"/>
      <c r="F14" s="261"/>
      <c r="G14" s="136"/>
    </row>
    <row r="15" spans="1:7" s="1" customFormat="1" x14ac:dyDescent="0.25">
      <c r="A15" s="130"/>
      <c r="B15" s="93"/>
      <c r="C15" s="93"/>
      <c r="D15" s="93"/>
      <c r="E15" s="137"/>
      <c r="F15" s="137"/>
      <c r="G15" s="136"/>
    </row>
    <row r="16" spans="1:7" s="1" customFormat="1" x14ac:dyDescent="0.25">
      <c r="A16" s="130"/>
      <c r="B16" s="146" t="s">
        <v>371</v>
      </c>
      <c r="C16" s="262" t="s">
        <v>397</v>
      </c>
      <c r="D16" s="260"/>
      <c r="E16" s="260"/>
      <c r="F16" s="261"/>
      <c r="G16" s="136"/>
    </row>
    <row r="17" spans="1:7" s="1" customFormat="1" x14ac:dyDescent="0.25">
      <c r="A17" s="130"/>
      <c r="B17" s="93"/>
      <c r="C17" s="93"/>
      <c r="D17" s="93"/>
      <c r="E17" s="137"/>
      <c r="F17" s="137"/>
      <c r="G17" s="136"/>
    </row>
    <row r="18" spans="1:7" s="1" customFormat="1" x14ac:dyDescent="0.25">
      <c r="A18" s="130"/>
      <c r="B18" s="147" t="s">
        <v>371</v>
      </c>
      <c r="C18" s="262" t="s">
        <v>398</v>
      </c>
      <c r="D18" s="260"/>
      <c r="E18" s="260"/>
      <c r="F18" s="261"/>
      <c r="G18" s="136"/>
    </row>
    <row r="19" spans="1:7" x14ac:dyDescent="0.25">
      <c r="A19" s="132"/>
      <c r="B19" s="133"/>
      <c r="C19" s="133"/>
      <c r="D19" s="133"/>
      <c r="E19" s="133"/>
      <c r="F19" s="133"/>
      <c r="G19" s="138"/>
    </row>
    <row r="21" spans="1:7" x14ac:dyDescent="0.25">
      <c r="B21" t="s">
        <v>399</v>
      </c>
    </row>
    <row r="22" spans="1:7" x14ac:dyDescent="0.25">
      <c r="B22" t="s">
        <v>400</v>
      </c>
    </row>
    <row r="24" spans="1:7" x14ac:dyDescent="0.25">
      <c r="B24" t="s">
        <v>402</v>
      </c>
    </row>
    <row r="25" spans="1:7" x14ac:dyDescent="0.25">
      <c r="B25" t="s">
        <v>403</v>
      </c>
    </row>
  </sheetData>
  <sheetProtection password="BECA" sheet="1" objects="1" scenarios="1"/>
  <mergeCells count="8">
    <mergeCell ref="C6:F6"/>
    <mergeCell ref="C4:F4"/>
    <mergeCell ref="C8:F8"/>
    <mergeCell ref="C10:F10"/>
    <mergeCell ref="C18:F18"/>
    <mergeCell ref="C12:F12"/>
    <mergeCell ref="C14:F14"/>
    <mergeCell ref="C16:F16"/>
  </mergeCells>
  <pageMargins left="0.7" right="0.7" top="0.75" bottom="0.75" header="0.3" footer="0.3"/>
  <pageSetup scale="9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autoPageBreaks="0"/>
  </sheetPr>
  <dimension ref="A1:AC510"/>
  <sheetViews>
    <sheetView showGridLines="0" zoomScaleNormal="100" workbookViewId="0">
      <selection activeCell="C30" sqref="C30"/>
    </sheetView>
  </sheetViews>
  <sheetFormatPr defaultColWidth="9.109375" defaultRowHeight="13.2" x14ac:dyDescent="0.25"/>
  <cols>
    <col min="1" max="1" width="7.109375" style="1" customWidth="1"/>
    <col min="2" max="2" width="37" style="1" customWidth="1"/>
    <col min="3" max="3" width="21.5546875" style="1" customWidth="1"/>
    <col min="4" max="4" width="4.109375" style="1" customWidth="1"/>
    <col min="5" max="5" width="12.109375" style="1" customWidth="1"/>
    <col min="6" max="6" width="21.5546875" style="1" customWidth="1"/>
    <col min="7" max="7" width="12.109375" style="1" customWidth="1"/>
    <col min="8" max="8" width="13.109375" style="1" customWidth="1"/>
    <col min="9" max="9" width="2.6640625" style="1" customWidth="1"/>
    <col min="10" max="10" width="16.6640625" style="1" hidden="1" customWidth="1"/>
    <col min="11" max="11" width="10.44140625" style="1" hidden="1" customWidth="1"/>
    <col min="12" max="17" width="9.109375" style="1" hidden="1" customWidth="1"/>
    <col min="18" max="16384" width="9.109375" style="1"/>
  </cols>
  <sheetData>
    <row r="1" spans="1:12" s="19" customFormat="1" ht="42.75" customHeight="1" x14ac:dyDescent="0.35">
      <c r="A1" s="62" t="s">
        <v>47</v>
      </c>
      <c r="B1" s="285" t="s">
        <v>461</v>
      </c>
      <c r="C1" s="286"/>
      <c r="D1" s="286"/>
      <c r="E1" s="286"/>
      <c r="F1" s="286"/>
      <c r="G1" s="286"/>
      <c r="H1" s="286"/>
      <c r="I1" s="287"/>
    </row>
    <row r="2" spans="1:12" s="19" customFormat="1" ht="18" x14ac:dyDescent="0.35">
      <c r="A2" s="227"/>
      <c r="B2" s="3" t="s">
        <v>472</v>
      </c>
      <c r="C2" s="209"/>
      <c r="D2" s="209"/>
      <c r="E2" s="209"/>
      <c r="F2" s="209"/>
      <c r="G2" s="209"/>
      <c r="H2" s="209"/>
      <c r="I2" s="210"/>
    </row>
    <row r="3" spans="1:12" x14ac:dyDescent="0.25">
      <c r="A3" s="6"/>
      <c r="B3" s="39"/>
      <c r="C3" s="39"/>
      <c r="D3" s="39"/>
      <c r="E3" s="39"/>
      <c r="F3" s="39"/>
      <c r="G3" s="39"/>
      <c r="H3" s="39"/>
      <c r="I3" s="7"/>
    </row>
    <row r="4" spans="1:12" x14ac:dyDescent="0.25">
      <c r="A4" s="6"/>
      <c r="B4" s="108" t="s">
        <v>379</v>
      </c>
      <c r="C4" s="113"/>
      <c r="D4" s="113"/>
      <c r="E4" s="113"/>
      <c r="F4" s="113"/>
      <c r="G4" s="113"/>
      <c r="H4" s="113"/>
      <c r="I4" s="7"/>
    </row>
    <row r="5" spans="1:12" x14ac:dyDescent="0.25">
      <c r="A5" s="6"/>
      <c r="B5" s="113"/>
      <c r="C5" s="113"/>
      <c r="D5" s="113"/>
      <c r="E5" s="113"/>
      <c r="F5" s="113"/>
      <c r="G5" s="113"/>
      <c r="H5" s="113"/>
      <c r="I5" s="7"/>
    </row>
    <row r="6" spans="1:12" ht="17.399999999999999" x14ac:dyDescent="0.3">
      <c r="A6" s="6"/>
      <c r="B6" s="32" t="str">
        <f>"Section "&amp;J6&amp;" (General Questions)"</f>
        <v>Section A (General Questions)</v>
      </c>
      <c r="C6" s="33"/>
      <c r="D6" s="33"/>
      <c r="E6" s="33"/>
      <c r="F6" s="33"/>
      <c r="G6" s="33"/>
      <c r="H6" s="33"/>
      <c r="I6" s="7"/>
      <c r="J6" s="1" t="s">
        <v>158</v>
      </c>
    </row>
    <row r="7" spans="1:12" x14ac:dyDescent="0.25">
      <c r="A7" s="6"/>
      <c r="B7" s="113"/>
      <c r="C7" s="113"/>
      <c r="D7" s="113"/>
      <c r="E7" s="113"/>
      <c r="F7" s="113"/>
      <c r="G7" s="113"/>
      <c r="H7" s="113"/>
      <c r="I7" s="7"/>
    </row>
    <row r="8" spans="1:12" x14ac:dyDescent="0.25">
      <c r="A8" s="6"/>
      <c r="B8" s="167" t="s">
        <v>391</v>
      </c>
      <c r="C8" s="259"/>
      <c r="D8" s="260"/>
      <c r="E8" s="260"/>
      <c r="F8" s="261"/>
      <c r="G8" s="113"/>
      <c r="H8" s="113"/>
      <c r="I8" s="7"/>
    </row>
    <row r="9" spans="1:12" x14ac:dyDescent="0.25">
      <c r="A9" s="6"/>
      <c r="B9" s="171" t="s">
        <v>387</v>
      </c>
      <c r="C9" s="75"/>
      <c r="D9" s="113"/>
      <c r="E9" s="113"/>
      <c r="F9" s="113"/>
      <c r="G9" s="113"/>
      <c r="H9" s="113"/>
      <c r="I9" s="7"/>
      <c r="J9" s="1" t="s">
        <v>388</v>
      </c>
      <c r="K9" s="1" t="s">
        <v>389</v>
      </c>
      <c r="L9" s="1" t="s">
        <v>390</v>
      </c>
    </row>
    <row r="10" spans="1:12" ht="22.5" customHeight="1" x14ac:dyDescent="0.25">
      <c r="A10" s="6"/>
      <c r="B10" s="265"/>
      <c r="C10" s="266"/>
      <c r="D10" s="266"/>
      <c r="E10" s="266"/>
      <c r="F10" s="266"/>
      <c r="G10" s="266"/>
      <c r="H10" s="267"/>
      <c r="I10" s="7"/>
    </row>
    <row r="11" spans="1:12" x14ac:dyDescent="0.25">
      <c r="A11" s="6"/>
      <c r="B11" s="113"/>
      <c r="C11" s="113"/>
      <c r="D11" s="113"/>
      <c r="E11" s="113"/>
      <c r="F11" s="113"/>
      <c r="G11" s="113"/>
      <c r="H11" s="113"/>
      <c r="I11" s="7"/>
    </row>
    <row r="12" spans="1:12" x14ac:dyDescent="0.25">
      <c r="A12" s="6"/>
      <c r="B12" s="167" t="s">
        <v>30</v>
      </c>
      <c r="C12" s="259"/>
      <c r="D12" s="260"/>
      <c r="E12" s="260"/>
      <c r="F12" s="261"/>
      <c r="G12" s="39"/>
      <c r="H12" s="39"/>
      <c r="I12" s="7"/>
    </row>
    <row r="13" spans="1:12" x14ac:dyDescent="0.25">
      <c r="A13" s="6"/>
      <c r="B13" s="167" t="s">
        <v>153</v>
      </c>
      <c r="C13" s="259"/>
      <c r="D13" s="260"/>
      <c r="E13" s="260"/>
      <c r="F13" s="261"/>
      <c r="G13" s="51"/>
      <c r="H13" s="51"/>
      <c r="I13" s="7"/>
    </row>
    <row r="14" spans="1:12" x14ac:dyDescent="0.25">
      <c r="A14" s="6"/>
      <c r="B14" s="172" t="s">
        <v>155</v>
      </c>
      <c r="C14" s="75"/>
      <c r="D14" s="53"/>
      <c r="E14" s="53"/>
      <c r="F14" s="53"/>
      <c r="G14" s="39"/>
      <c r="H14" s="39"/>
      <c r="I14" s="7"/>
    </row>
    <row r="15" spans="1:12" x14ac:dyDescent="0.25">
      <c r="A15" s="6"/>
      <c r="B15" s="172" t="s">
        <v>156</v>
      </c>
      <c r="C15" s="75"/>
      <c r="D15" s="53"/>
      <c r="E15" s="53"/>
      <c r="F15" s="53"/>
      <c r="G15" s="51"/>
      <c r="H15" s="51"/>
      <c r="I15" s="7"/>
    </row>
    <row r="16" spans="1:12" x14ac:dyDescent="0.25">
      <c r="A16" s="6"/>
      <c r="B16" s="172" t="s">
        <v>157</v>
      </c>
      <c r="C16" s="76"/>
      <c r="D16" s="53"/>
      <c r="E16" s="53"/>
      <c r="F16" s="53"/>
      <c r="G16" s="51"/>
      <c r="H16" s="51"/>
      <c r="I16" s="7"/>
    </row>
    <row r="17" spans="1:9" x14ac:dyDescent="0.25">
      <c r="A17" s="6"/>
      <c r="B17" s="167" t="s">
        <v>154</v>
      </c>
      <c r="C17" s="75"/>
      <c r="D17" s="53"/>
      <c r="E17" s="53"/>
      <c r="F17" s="53"/>
      <c r="G17" s="51"/>
      <c r="H17" s="51"/>
      <c r="I17" s="7"/>
    </row>
    <row r="18" spans="1:9" x14ac:dyDescent="0.25">
      <c r="A18" s="6"/>
      <c r="B18" s="167" t="s">
        <v>40</v>
      </c>
      <c r="C18" s="77"/>
      <c r="D18" s="39"/>
      <c r="E18" s="39"/>
      <c r="F18" s="39"/>
      <c r="G18" s="39"/>
      <c r="H18" s="39"/>
      <c r="I18" s="7"/>
    </row>
    <row r="19" spans="1:9" x14ac:dyDescent="0.25">
      <c r="A19" s="21" t="s">
        <v>47</v>
      </c>
      <c r="B19" s="170" t="s">
        <v>510</v>
      </c>
      <c r="C19" s="75"/>
      <c r="D19" s="51"/>
      <c r="E19" s="51"/>
      <c r="F19" s="51"/>
      <c r="G19" s="51"/>
      <c r="H19" s="51"/>
      <c r="I19" s="7"/>
    </row>
    <row r="20" spans="1:9" x14ac:dyDescent="0.25">
      <c r="A20" s="21" t="s">
        <v>47</v>
      </c>
      <c r="B20" s="170" t="s">
        <v>511</v>
      </c>
      <c r="C20" s="78"/>
      <c r="D20" s="39"/>
      <c r="E20" s="39"/>
      <c r="F20" s="39"/>
      <c r="G20" s="39"/>
      <c r="H20" s="39"/>
      <c r="I20" s="7"/>
    </row>
    <row r="21" spans="1:9" x14ac:dyDescent="0.25">
      <c r="A21" s="6"/>
      <c r="B21" s="39"/>
      <c r="C21" s="39"/>
      <c r="D21" s="39"/>
      <c r="E21" s="39"/>
      <c r="F21" s="39"/>
      <c r="G21" s="39"/>
      <c r="H21" s="39"/>
      <c r="I21" s="7"/>
    </row>
    <row r="22" spans="1:9" x14ac:dyDescent="0.25">
      <c r="A22" s="6"/>
      <c r="B22" s="167" t="s">
        <v>371</v>
      </c>
      <c r="C22" s="259"/>
      <c r="D22" s="260"/>
      <c r="E22" s="260"/>
      <c r="F22" s="261"/>
      <c r="G22" s="51"/>
      <c r="H22" s="51"/>
      <c r="I22" s="7"/>
    </row>
    <row r="23" spans="1:9" x14ac:dyDescent="0.25">
      <c r="A23" s="6"/>
      <c r="B23" s="172" t="s">
        <v>160</v>
      </c>
      <c r="C23" s="269"/>
      <c r="D23" s="270"/>
      <c r="E23" s="270"/>
      <c r="F23" s="271"/>
      <c r="G23" s="56"/>
      <c r="H23" s="56"/>
      <c r="I23" s="7"/>
    </row>
    <row r="24" spans="1:9" x14ac:dyDescent="0.25">
      <c r="A24" s="6"/>
      <c r="B24" s="172" t="s">
        <v>161</v>
      </c>
      <c r="C24" s="269"/>
      <c r="D24" s="270"/>
      <c r="E24" s="270"/>
      <c r="F24" s="271"/>
      <c r="G24" s="56"/>
      <c r="H24" s="56"/>
      <c r="I24" s="7"/>
    </row>
    <row r="25" spans="1:9" x14ac:dyDescent="0.25">
      <c r="A25" s="6"/>
      <c r="B25" s="172" t="s">
        <v>155</v>
      </c>
      <c r="C25" s="75"/>
      <c r="D25" s="53"/>
      <c r="E25" s="53"/>
      <c r="F25" s="53"/>
      <c r="G25" s="51"/>
      <c r="H25" s="51"/>
      <c r="I25" s="7"/>
    </row>
    <row r="26" spans="1:9" x14ac:dyDescent="0.25">
      <c r="A26" s="6"/>
      <c r="B26" s="172" t="s">
        <v>156</v>
      </c>
      <c r="C26" s="75"/>
      <c r="D26" s="53"/>
      <c r="E26" s="53"/>
      <c r="F26" s="53"/>
      <c r="G26" s="51"/>
      <c r="H26" s="51"/>
      <c r="I26" s="7"/>
    </row>
    <row r="27" spans="1:9" x14ac:dyDescent="0.25">
      <c r="A27" s="6"/>
      <c r="B27" s="172" t="s">
        <v>157</v>
      </c>
      <c r="C27" s="76"/>
      <c r="D27" s="53"/>
      <c r="E27" s="53"/>
      <c r="F27" s="53"/>
      <c r="G27" s="51"/>
      <c r="H27" s="51"/>
      <c r="I27" s="7"/>
    </row>
    <row r="28" spans="1:9" x14ac:dyDescent="0.25">
      <c r="A28" s="6"/>
      <c r="B28" s="167" t="s">
        <v>163</v>
      </c>
      <c r="C28" s="79"/>
      <c r="D28" s="51"/>
      <c r="E28" s="56"/>
      <c r="F28" s="56"/>
      <c r="G28" s="56"/>
      <c r="H28" s="56"/>
      <c r="I28" s="7"/>
    </row>
    <row r="29" spans="1:9" x14ac:dyDescent="0.25">
      <c r="A29" s="6"/>
      <c r="B29" s="167" t="s">
        <v>164</v>
      </c>
      <c r="C29" s="79"/>
      <c r="D29" s="51"/>
      <c r="E29" s="56"/>
      <c r="F29" s="56"/>
      <c r="G29" s="56"/>
      <c r="H29" s="56"/>
      <c r="I29" s="7"/>
    </row>
    <row r="30" spans="1:9" x14ac:dyDescent="0.25">
      <c r="A30" s="6"/>
      <c r="B30" s="167" t="s">
        <v>165</v>
      </c>
      <c r="C30" s="79"/>
      <c r="D30" s="51"/>
      <c r="E30" s="56"/>
      <c r="F30" s="56"/>
      <c r="G30" s="56"/>
      <c r="H30" s="56"/>
      <c r="I30" s="7"/>
    </row>
    <row r="31" spans="1:9" x14ac:dyDescent="0.25">
      <c r="A31" s="6"/>
      <c r="B31" s="167" t="s">
        <v>166</v>
      </c>
      <c r="C31" s="80"/>
      <c r="D31" s="51"/>
      <c r="E31" s="56"/>
      <c r="F31" s="56"/>
      <c r="G31" s="56"/>
      <c r="H31" s="56"/>
      <c r="I31" s="7"/>
    </row>
    <row r="32" spans="1:9" x14ac:dyDescent="0.25">
      <c r="A32" s="6"/>
      <c r="B32" s="173" t="s">
        <v>167</v>
      </c>
      <c r="C32" s="273"/>
      <c r="D32" s="274"/>
      <c r="E32" s="274"/>
      <c r="F32" s="275"/>
      <c r="G32" s="56"/>
      <c r="H32" s="56"/>
      <c r="I32" s="7"/>
    </row>
    <row r="33" spans="1:9" x14ac:dyDescent="0.25">
      <c r="A33" s="6"/>
      <c r="B33" s="51"/>
      <c r="C33" s="51"/>
      <c r="D33" s="51"/>
      <c r="E33" s="51"/>
      <c r="F33" s="51"/>
      <c r="G33" s="51"/>
      <c r="H33" s="51"/>
      <c r="I33" s="7"/>
    </row>
    <row r="34" spans="1:9" x14ac:dyDescent="0.25">
      <c r="A34" s="6"/>
      <c r="B34" s="167" t="s">
        <v>168</v>
      </c>
      <c r="C34" s="259"/>
      <c r="D34" s="260"/>
      <c r="E34" s="260"/>
      <c r="F34" s="261"/>
      <c r="G34" s="51"/>
      <c r="H34" s="51"/>
      <c r="I34" s="7"/>
    </row>
    <row r="35" spans="1:9" x14ac:dyDescent="0.25">
      <c r="A35" s="6"/>
      <c r="B35" s="172" t="s">
        <v>160</v>
      </c>
      <c r="C35" s="269"/>
      <c r="D35" s="270"/>
      <c r="E35" s="270"/>
      <c r="F35" s="271"/>
      <c r="G35" s="56"/>
      <c r="H35" s="56"/>
      <c r="I35" s="7"/>
    </row>
    <row r="36" spans="1:9" x14ac:dyDescent="0.25">
      <c r="A36" s="6"/>
      <c r="B36" s="172" t="s">
        <v>161</v>
      </c>
      <c r="C36" s="269"/>
      <c r="D36" s="270"/>
      <c r="E36" s="270"/>
      <c r="F36" s="271"/>
      <c r="G36" s="56"/>
      <c r="H36" s="56"/>
      <c r="I36" s="7"/>
    </row>
    <row r="37" spans="1:9" x14ac:dyDescent="0.25">
      <c r="A37" s="6"/>
      <c r="B37" s="172" t="s">
        <v>155</v>
      </c>
      <c r="C37" s="75"/>
      <c r="D37" s="53"/>
      <c r="E37" s="53"/>
      <c r="F37" s="53"/>
      <c r="G37" s="51"/>
      <c r="H37" s="51"/>
      <c r="I37" s="7"/>
    </row>
    <row r="38" spans="1:9" x14ac:dyDescent="0.25">
      <c r="A38" s="6"/>
      <c r="B38" s="172" t="s">
        <v>156</v>
      </c>
      <c r="C38" s="75"/>
      <c r="D38" s="53"/>
      <c r="E38" s="53"/>
      <c r="F38" s="53"/>
      <c r="G38" s="51"/>
      <c r="H38" s="51"/>
      <c r="I38" s="7"/>
    </row>
    <row r="39" spans="1:9" x14ac:dyDescent="0.25">
      <c r="A39" s="6"/>
      <c r="B39" s="172" t="s">
        <v>157</v>
      </c>
      <c r="C39" s="76"/>
      <c r="D39" s="53"/>
      <c r="E39" s="53"/>
      <c r="F39" s="53"/>
      <c r="G39" s="51"/>
      <c r="H39" s="51"/>
      <c r="I39" s="7"/>
    </row>
    <row r="40" spans="1:9" x14ac:dyDescent="0.25">
      <c r="A40" s="6"/>
      <c r="B40" s="167" t="s">
        <v>340</v>
      </c>
      <c r="C40" s="79"/>
      <c r="D40" s="51"/>
      <c r="E40" s="56"/>
      <c r="F40" s="56"/>
      <c r="G40" s="56"/>
      <c r="H40" s="56"/>
      <c r="I40" s="7"/>
    </row>
    <row r="41" spans="1:9" x14ac:dyDescent="0.25">
      <c r="A41" s="6"/>
      <c r="B41" s="167" t="s">
        <v>164</v>
      </c>
      <c r="C41" s="79"/>
      <c r="D41" s="51"/>
      <c r="E41" s="56"/>
      <c r="F41" s="56"/>
      <c r="G41" s="56"/>
      <c r="H41" s="56"/>
      <c r="I41" s="7"/>
    </row>
    <row r="42" spans="1:9" x14ac:dyDescent="0.25">
      <c r="A42" s="6"/>
      <c r="B42" s="167" t="s">
        <v>165</v>
      </c>
      <c r="C42" s="79"/>
      <c r="D42" s="51"/>
      <c r="E42" s="56"/>
      <c r="F42" s="56"/>
      <c r="G42" s="56"/>
      <c r="H42" s="56"/>
      <c r="I42" s="7"/>
    </row>
    <row r="43" spans="1:9" x14ac:dyDescent="0.25">
      <c r="A43" s="6"/>
      <c r="B43" s="167" t="s">
        <v>166</v>
      </c>
      <c r="C43" s="80"/>
      <c r="D43" s="51"/>
      <c r="E43" s="56"/>
      <c r="F43" s="56"/>
      <c r="G43" s="56"/>
      <c r="H43" s="56"/>
      <c r="I43" s="7"/>
    </row>
    <row r="44" spans="1:9" x14ac:dyDescent="0.25">
      <c r="A44" s="6"/>
      <c r="B44" s="173" t="s">
        <v>167</v>
      </c>
      <c r="C44" s="273"/>
      <c r="D44" s="274"/>
      <c r="E44" s="274"/>
      <c r="F44" s="275"/>
      <c r="G44" s="56"/>
      <c r="H44" s="56"/>
      <c r="I44" s="7"/>
    </row>
    <row r="45" spans="1:9" x14ac:dyDescent="0.25">
      <c r="A45" s="6"/>
      <c r="B45" s="167" t="s">
        <v>169</v>
      </c>
      <c r="C45" s="79"/>
      <c r="D45" s="51"/>
      <c r="E45" s="56"/>
      <c r="F45" s="56"/>
      <c r="G45" s="56"/>
      <c r="H45" s="56"/>
      <c r="I45" s="7"/>
    </row>
    <row r="46" spans="1:9" x14ac:dyDescent="0.25">
      <c r="A46" s="6"/>
      <c r="B46" s="51"/>
      <c r="C46" s="51"/>
      <c r="D46" s="51"/>
      <c r="E46" s="51"/>
      <c r="F46" s="51"/>
      <c r="G46" s="51"/>
      <c r="H46" s="51"/>
      <c r="I46" s="7"/>
    </row>
    <row r="47" spans="1:9" x14ac:dyDescent="0.25">
      <c r="A47" s="6"/>
      <c r="B47" s="167" t="s">
        <v>150</v>
      </c>
      <c r="C47" s="88"/>
      <c r="D47" s="49"/>
      <c r="E47" s="49"/>
      <c r="F47" s="49"/>
      <c r="G47" s="49"/>
      <c r="H47" s="49"/>
      <c r="I47" s="7"/>
    </row>
    <row r="48" spans="1:9" x14ac:dyDescent="0.25">
      <c r="A48" s="6"/>
      <c r="B48" s="49" t="s">
        <v>151</v>
      </c>
      <c r="C48" s="49"/>
      <c r="D48" s="49"/>
      <c r="E48" s="49"/>
      <c r="F48" s="49"/>
      <c r="G48" s="49"/>
      <c r="H48" s="49"/>
      <c r="I48" s="7"/>
    </row>
    <row r="49" spans="1:11" ht="67.5" customHeight="1" x14ac:dyDescent="0.25">
      <c r="A49" s="6"/>
      <c r="B49" s="265" t="s">
        <v>494</v>
      </c>
      <c r="C49" s="266"/>
      <c r="D49" s="266"/>
      <c r="E49" s="266"/>
      <c r="F49" s="266"/>
      <c r="G49" s="266"/>
      <c r="H49" s="267"/>
      <c r="I49" s="7"/>
    </row>
    <row r="50" spans="1:11" x14ac:dyDescent="0.25">
      <c r="A50" s="6"/>
      <c r="B50" s="113"/>
      <c r="C50" s="113"/>
      <c r="D50" s="113"/>
      <c r="E50" s="113"/>
      <c r="F50" s="113"/>
      <c r="G50" s="113"/>
      <c r="H50" s="113"/>
      <c r="I50" s="7"/>
    </row>
    <row r="51" spans="1:11" ht="15.75" customHeight="1" x14ac:dyDescent="0.25">
      <c r="A51" s="6"/>
      <c r="B51" s="264" t="s">
        <v>524</v>
      </c>
      <c r="C51" s="264"/>
      <c r="D51" s="264"/>
      <c r="E51" s="264"/>
      <c r="F51" s="264"/>
      <c r="G51" s="264"/>
      <c r="H51" s="264"/>
      <c r="I51" s="7"/>
    </row>
    <row r="52" spans="1:11" x14ac:dyDescent="0.25">
      <c r="A52" s="6"/>
      <c r="B52" s="174" t="s">
        <v>525</v>
      </c>
      <c r="C52" s="81"/>
      <c r="D52" s="57"/>
      <c r="E52" s="57"/>
      <c r="F52" s="57"/>
      <c r="G52" s="57"/>
      <c r="H52" s="57"/>
      <c r="I52" s="7"/>
    </row>
    <row r="53" spans="1:11" x14ac:dyDescent="0.25">
      <c r="A53" s="6"/>
      <c r="B53" s="51"/>
      <c r="C53" s="51"/>
      <c r="D53" s="51"/>
      <c r="E53" s="51"/>
      <c r="F53" s="51"/>
      <c r="G53" s="51"/>
      <c r="H53" s="51"/>
      <c r="I53" s="7"/>
    </row>
    <row r="54" spans="1:11" ht="15.75" customHeight="1" x14ac:dyDescent="0.25">
      <c r="A54" s="6"/>
      <c r="B54" s="264" t="s">
        <v>479</v>
      </c>
      <c r="C54" s="264"/>
      <c r="D54" s="264"/>
      <c r="E54" s="264"/>
      <c r="F54" s="264"/>
      <c r="G54" s="264"/>
      <c r="H54" s="264"/>
      <c r="I54" s="7"/>
    </row>
    <row r="55" spans="1:11" x14ac:dyDescent="0.25">
      <c r="A55" s="6"/>
      <c r="B55" s="174" t="s">
        <v>183</v>
      </c>
      <c r="C55" s="81">
        <v>0</v>
      </c>
      <c r="D55" s="57"/>
      <c r="E55" s="57"/>
      <c r="F55" s="57"/>
      <c r="G55" s="57"/>
      <c r="H55" s="57"/>
      <c r="I55" s="7"/>
    </row>
    <row r="56" spans="1:11" x14ac:dyDescent="0.25">
      <c r="A56" s="6"/>
      <c r="B56" s="51"/>
      <c r="C56" s="51"/>
      <c r="D56" s="51"/>
      <c r="E56" s="51"/>
      <c r="F56" s="51"/>
      <c r="G56" s="51"/>
      <c r="H56" s="51"/>
      <c r="I56" s="7"/>
      <c r="J56" s="15"/>
    </row>
    <row r="57" spans="1:11" ht="18.75" customHeight="1" x14ac:dyDescent="0.25">
      <c r="A57" s="6"/>
      <c r="B57" s="264" t="s">
        <v>380</v>
      </c>
      <c r="C57" s="264"/>
      <c r="D57" s="264"/>
      <c r="E57" s="264"/>
      <c r="F57" s="264"/>
      <c r="G57" s="264"/>
      <c r="H57" s="264"/>
      <c r="I57" s="7"/>
      <c r="J57" s="63"/>
      <c r="K57" s="64"/>
    </row>
    <row r="58" spans="1:11" x14ac:dyDescent="0.25">
      <c r="A58" s="6"/>
      <c r="B58" s="174" t="s">
        <v>184</v>
      </c>
      <c r="C58" s="81">
        <v>0</v>
      </c>
      <c r="D58" s="57"/>
      <c r="E58" s="57"/>
      <c r="F58" s="57"/>
      <c r="G58" s="57"/>
      <c r="H58" s="57"/>
      <c r="I58" s="7"/>
    </row>
    <row r="59" spans="1:11" x14ac:dyDescent="0.25">
      <c r="A59" s="6"/>
      <c r="B59" s="51"/>
      <c r="C59" s="51"/>
      <c r="D59" s="51"/>
      <c r="E59" s="51"/>
      <c r="F59" s="51"/>
      <c r="G59" s="51"/>
      <c r="H59" s="51"/>
      <c r="I59" s="7"/>
    </row>
    <row r="60" spans="1:11" ht="18" customHeight="1" x14ac:dyDescent="0.25">
      <c r="A60" s="6"/>
      <c r="B60" s="264" t="s">
        <v>381</v>
      </c>
      <c r="C60" s="264"/>
      <c r="D60" s="264"/>
      <c r="E60" s="264"/>
      <c r="F60" s="264"/>
      <c r="G60" s="264"/>
      <c r="H60" s="264"/>
      <c r="I60" s="7"/>
    </row>
    <row r="61" spans="1:11" x14ac:dyDescent="0.25">
      <c r="A61" s="6"/>
      <c r="B61" s="174" t="s">
        <v>185</v>
      </c>
      <c r="C61" s="81">
        <v>0</v>
      </c>
      <c r="D61" s="57"/>
      <c r="E61" s="57"/>
      <c r="F61" s="57"/>
      <c r="G61" s="57"/>
      <c r="H61" s="57"/>
      <c r="I61" s="7"/>
    </row>
    <row r="62" spans="1:11" x14ac:dyDescent="0.25">
      <c r="A62" s="6"/>
      <c r="B62" s="51"/>
      <c r="C62" s="51"/>
      <c r="D62" s="51"/>
      <c r="E62" s="51"/>
      <c r="F62" s="51"/>
      <c r="G62" s="51"/>
      <c r="H62" s="51"/>
      <c r="I62" s="7"/>
      <c r="J62" s="15"/>
    </row>
    <row r="63" spans="1:11" ht="14.25" customHeight="1" x14ac:dyDescent="0.25">
      <c r="A63" s="6"/>
      <c r="B63" s="264" t="s">
        <v>492</v>
      </c>
      <c r="C63" s="264"/>
      <c r="D63" s="264"/>
      <c r="E63" s="264"/>
      <c r="F63" s="264"/>
      <c r="G63" s="264"/>
      <c r="H63" s="264"/>
      <c r="I63" s="7"/>
      <c r="J63" s="15"/>
    </row>
    <row r="64" spans="1:11" x14ac:dyDescent="0.25">
      <c r="A64" s="6"/>
      <c r="B64" s="174" t="s">
        <v>186</v>
      </c>
      <c r="C64" s="81">
        <v>0</v>
      </c>
      <c r="D64" s="57"/>
      <c r="E64" s="57"/>
      <c r="F64" s="57"/>
      <c r="G64" s="57"/>
      <c r="H64" s="57"/>
      <c r="I64" s="7"/>
    </row>
    <row r="65" spans="1:11" x14ac:dyDescent="0.25">
      <c r="A65" s="6"/>
      <c r="B65" s="113"/>
      <c r="C65" s="113"/>
      <c r="D65" s="113"/>
      <c r="E65" s="113"/>
      <c r="F65" s="113"/>
      <c r="G65" s="113"/>
      <c r="H65" s="113"/>
      <c r="I65" s="7"/>
    </row>
    <row r="66" spans="1:11" ht="45" customHeight="1" x14ac:dyDescent="0.25">
      <c r="A66" s="6"/>
      <c r="B66" s="268" t="s">
        <v>480</v>
      </c>
      <c r="C66" s="268"/>
      <c r="D66" s="268"/>
      <c r="E66" s="268"/>
      <c r="F66" s="268"/>
      <c r="G66" s="268"/>
      <c r="H66" s="268"/>
      <c r="I66" s="7"/>
    </row>
    <row r="67" spans="1:11" ht="53.25" customHeight="1" x14ac:dyDescent="0.25">
      <c r="A67" s="6"/>
      <c r="B67" s="264" t="s">
        <v>407</v>
      </c>
      <c r="C67" s="264"/>
      <c r="D67" s="264"/>
      <c r="E67" s="264"/>
      <c r="F67" s="264"/>
      <c r="G67" s="264"/>
      <c r="H67" s="264"/>
      <c r="I67" s="7"/>
    </row>
    <row r="68" spans="1:11" x14ac:dyDescent="0.25">
      <c r="A68" s="6"/>
      <c r="B68" s="174" t="s">
        <v>254</v>
      </c>
      <c r="C68" s="81">
        <v>0</v>
      </c>
      <c r="D68" s="73" t="s">
        <v>253</v>
      </c>
      <c r="E68" s="57"/>
      <c r="F68" s="57"/>
      <c r="G68" s="57"/>
      <c r="H68" s="57"/>
      <c r="I68" s="7"/>
    </row>
    <row r="69" spans="1:11" x14ac:dyDescent="0.25">
      <c r="A69" s="6"/>
      <c r="B69" s="175" t="s">
        <v>255</v>
      </c>
      <c r="C69" s="81">
        <v>0</v>
      </c>
      <c r="D69" s="73" t="s">
        <v>256</v>
      </c>
      <c r="E69" s="72"/>
      <c r="F69" s="72"/>
      <c r="G69" s="72"/>
      <c r="H69" s="72"/>
      <c r="I69" s="7"/>
    </row>
    <row r="70" spans="1:11" ht="67.5" customHeight="1" x14ac:dyDescent="0.25">
      <c r="A70" s="6"/>
      <c r="B70" s="265" t="s">
        <v>494</v>
      </c>
      <c r="C70" s="266"/>
      <c r="D70" s="266"/>
      <c r="E70" s="266"/>
      <c r="F70" s="266"/>
      <c r="G70" s="266"/>
      <c r="H70" s="267"/>
      <c r="I70" s="7"/>
    </row>
    <row r="71" spans="1:11" ht="29.25" customHeight="1" x14ac:dyDescent="0.3">
      <c r="A71" s="6"/>
      <c r="B71" s="288" t="str">
        <f>IF(C69&lt;C68,"The Reserve balance is not permitted to decrease unless the Field Office approves a release of funds for rehab.  Please indicate whether you have Field Office approval.","")</f>
        <v/>
      </c>
      <c r="C71" s="288"/>
      <c r="D71" s="288"/>
      <c r="E71" s="288"/>
      <c r="F71" s="288"/>
      <c r="G71" s="288"/>
      <c r="H71" s="288"/>
      <c r="I71" s="7"/>
    </row>
    <row r="72" spans="1:11" ht="39" customHeight="1" x14ac:dyDescent="0.25">
      <c r="A72" s="6"/>
      <c r="B72" s="289" t="s">
        <v>512</v>
      </c>
      <c r="C72" s="289"/>
      <c r="D72" s="289"/>
      <c r="E72" s="289"/>
      <c r="F72" s="289"/>
      <c r="G72" s="289"/>
      <c r="H72" s="289"/>
      <c r="I72" s="7"/>
    </row>
    <row r="73" spans="1:11" ht="12.75" customHeight="1" x14ac:dyDescent="0.25">
      <c r="A73" s="6"/>
      <c r="B73" s="265"/>
      <c r="C73" s="266"/>
      <c r="D73" s="266"/>
      <c r="E73" s="266"/>
      <c r="F73" s="266"/>
      <c r="G73" s="266"/>
      <c r="H73" s="267"/>
      <c r="I73" s="7"/>
    </row>
    <row r="74" spans="1:11" ht="12.75" customHeight="1" x14ac:dyDescent="0.25">
      <c r="A74" s="6"/>
      <c r="B74" s="234"/>
      <c r="C74" s="234"/>
      <c r="D74" s="234"/>
      <c r="E74" s="234"/>
      <c r="F74" s="234"/>
      <c r="G74" s="234"/>
      <c r="H74" s="234"/>
      <c r="I74" s="7"/>
    </row>
    <row r="75" spans="1:11" x14ac:dyDescent="0.25">
      <c r="A75" s="6"/>
      <c r="B75" s="108" t="s">
        <v>330</v>
      </c>
      <c r="C75" s="103"/>
      <c r="D75" s="103"/>
      <c r="E75" s="103"/>
      <c r="F75" s="103"/>
      <c r="G75" s="103"/>
      <c r="H75" s="103"/>
      <c r="I75" s="7"/>
    </row>
    <row r="76" spans="1:11" x14ac:dyDescent="0.25">
      <c r="A76" s="6"/>
      <c r="B76" s="113"/>
      <c r="C76" s="113"/>
      <c r="D76" s="113"/>
      <c r="E76" s="113"/>
      <c r="F76" s="113"/>
      <c r="G76" s="113"/>
      <c r="H76" s="113"/>
      <c r="I76" s="7"/>
    </row>
    <row r="77" spans="1:11" x14ac:dyDescent="0.25">
      <c r="A77" s="6"/>
      <c r="B77" s="167" t="s">
        <v>41</v>
      </c>
      <c r="C77" s="81"/>
      <c r="D77" s="39"/>
      <c r="E77" s="279" t="str">
        <f>IF(UPPER(C77)="YES","Skip to Section "&amp;J87,"")</f>
        <v/>
      </c>
      <c r="F77" s="279"/>
      <c r="G77" s="279"/>
      <c r="H77" s="279"/>
      <c r="I77" s="7"/>
      <c r="J77" s="1">
        <f>IF(UPPER(C77)="YES",1,2)</f>
        <v>2</v>
      </c>
      <c r="K77" s="1" t="s">
        <v>176</v>
      </c>
    </row>
    <row r="78" spans="1:11" x14ac:dyDescent="0.25">
      <c r="A78" s="6"/>
      <c r="B78" s="103"/>
      <c r="C78" s="52"/>
      <c r="D78" s="52"/>
      <c r="E78" s="56"/>
      <c r="F78" s="56"/>
      <c r="G78" s="56"/>
      <c r="H78" s="56"/>
      <c r="I78" s="7"/>
    </row>
    <row r="79" spans="1:11" x14ac:dyDescent="0.25">
      <c r="A79" s="6"/>
      <c r="B79" s="103" t="s">
        <v>339</v>
      </c>
      <c r="C79" s="103"/>
      <c r="D79" s="103"/>
      <c r="E79" s="102"/>
      <c r="F79" s="102"/>
      <c r="G79" s="102"/>
      <c r="H79" s="102"/>
      <c r="I79" s="7"/>
    </row>
    <row r="80" spans="1:11" x14ac:dyDescent="0.25">
      <c r="A80" s="6"/>
      <c r="B80" s="265"/>
      <c r="C80" s="266"/>
      <c r="D80" s="266"/>
      <c r="E80" s="266"/>
      <c r="F80" s="266"/>
      <c r="G80" s="266"/>
      <c r="H80" s="267"/>
      <c r="I80" s="7"/>
    </row>
    <row r="81" spans="1:11" x14ac:dyDescent="0.25">
      <c r="A81" s="6"/>
      <c r="C81" s="103"/>
      <c r="D81" s="103"/>
      <c r="E81" s="103"/>
      <c r="F81" s="103"/>
      <c r="G81" s="103"/>
      <c r="H81" s="103"/>
      <c r="I81" s="7"/>
    </row>
    <row r="82" spans="1:11" ht="27" customHeight="1" x14ac:dyDescent="0.25">
      <c r="A82" s="6"/>
      <c r="B82" s="272" t="s">
        <v>341</v>
      </c>
      <c r="C82" s="272"/>
      <c r="D82" s="272"/>
      <c r="E82" s="272"/>
      <c r="F82" s="272"/>
      <c r="G82" s="272"/>
      <c r="H82" s="272"/>
      <c r="I82" s="7"/>
    </row>
    <row r="83" spans="1:11" x14ac:dyDescent="0.25">
      <c r="A83" s="6"/>
      <c r="B83" s="265"/>
      <c r="C83" s="266"/>
      <c r="D83" s="266"/>
      <c r="E83" s="266"/>
      <c r="F83" s="266"/>
      <c r="G83" s="266"/>
      <c r="H83" s="267"/>
      <c r="I83" s="7"/>
    </row>
    <row r="84" spans="1:11" x14ac:dyDescent="0.25">
      <c r="A84" s="6"/>
      <c r="B84" s="108"/>
      <c r="C84" s="103"/>
      <c r="D84" s="103"/>
      <c r="E84" s="103"/>
      <c r="F84" s="103"/>
      <c r="G84" s="103"/>
      <c r="H84" s="103"/>
      <c r="I84" s="7"/>
    </row>
    <row r="85" spans="1:11" x14ac:dyDescent="0.25">
      <c r="A85" s="6"/>
      <c r="B85" s="108" t="str">
        <f>IF(UPPER(C77)="No","Skip to Section "&amp;J128,"")</f>
        <v/>
      </c>
      <c r="C85" s="103"/>
      <c r="D85" s="103"/>
      <c r="E85" s="103"/>
      <c r="F85" s="103"/>
      <c r="G85" s="103"/>
      <c r="H85" s="103"/>
      <c r="I85" s="7"/>
    </row>
    <row r="86" spans="1:11" x14ac:dyDescent="0.25">
      <c r="A86" s="6"/>
      <c r="B86" s="103"/>
      <c r="C86" s="103"/>
      <c r="D86" s="103"/>
      <c r="E86" s="103"/>
      <c r="F86" s="103"/>
      <c r="G86" s="103"/>
      <c r="H86" s="103"/>
      <c r="I86" s="7"/>
    </row>
    <row r="87" spans="1:11" ht="15.6" x14ac:dyDescent="0.3">
      <c r="A87" s="6"/>
      <c r="B87" s="54" t="str">
        <f>"Section "&amp;J87&amp;" (Transfers)"</f>
        <v>Section A1 (Transfers)</v>
      </c>
      <c r="C87" s="55"/>
      <c r="D87" s="55"/>
      <c r="E87" s="55"/>
      <c r="F87" s="55"/>
      <c r="G87" s="55"/>
      <c r="H87" s="115" t="s">
        <v>404</v>
      </c>
      <c r="I87" s="7"/>
      <c r="J87" s="1" t="str">
        <f>J$6&amp;K87</f>
        <v>A1</v>
      </c>
      <c r="K87" s="1">
        <v>1</v>
      </c>
    </row>
    <row r="88" spans="1:11" x14ac:dyDescent="0.25">
      <c r="A88" s="6"/>
      <c r="B88" s="52"/>
      <c r="C88" s="52"/>
      <c r="D88" s="52"/>
      <c r="E88" s="56"/>
      <c r="F88" s="56"/>
      <c r="G88" s="56"/>
      <c r="H88" s="56"/>
      <c r="I88" s="7"/>
    </row>
    <row r="89" spans="1:11" x14ac:dyDescent="0.25">
      <c r="A89" s="6"/>
      <c r="B89" s="167" t="s">
        <v>159</v>
      </c>
      <c r="C89" s="259"/>
      <c r="D89" s="262"/>
      <c r="E89" s="262"/>
      <c r="F89" s="263"/>
      <c r="G89" s="51"/>
      <c r="H89" s="51"/>
      <c r="I89" s="7"/>
    </row>
    <row r="90" spans="1:11" x14ac:dyDescent="0.25">
      <c r="A90" s="6"/>
      <c r="B90" s="172" t="s">
        <v>160</v>
      </c>
      <c r="C90" s="259"/>
      <c r="D90" s="262"/>
      <c r="E90" s="262"/>
      <c r="F90" s="263"/>
      <c r="G90" s="56"/>
      <c r="H90" s="56"/>
      <c r="I90" s="7"/>
    </row>
    <row r="91" spans="1:11" x14ac:dyDescent="0.25">
      <c r="A91" s="6"/>
      <c r="B91" s="172" t="s">
        <v>161</v>
      </c>
      <c r="C91" s="259"/>
      <c r="D91" s="262"/>
      <c r="E91" s="262"/>
      <c r="F91" s="263"/>
      <c r="G91" s="56"/>
      <c r="H91" s="56"/>
      <c r="I91" s="7"/>
    </row>
    <row r="92" spans="1:11" x14ac:dyDescent="0.25">
      <c r="A92" s="6"/>
      <c r="B92" s="172" t="s">
        <v>155</v>
      </c>
      <c r="C92" s="75"/>
      <c r="D92" s="53"/>
      <c r="E92" s="53"/>
      <c r="F92" s="53"/>
      <c r="G92" s="51"/>
      <c r="H92" s="51"/>
      <c r="I92" s="7"/>
    </row>
    <row r="93" spans="1:11" x14ac:dyDescent="0.25">
      <c r="A93" s="6"/>
      <c r="B93" s="172" t="s">
        <v>156</v>
      </c>
      <c r="C93" s="75"/>
      <c r="D93" s="53"/>
      <c r="E93" s="53"/>
      <c r="F93" s="53"/>
      <c r="G93" s="51"/>
      <c r="H93" s="51"/>
      <c r="I93" s="7"/>
    </row>
    <row r="94" spans="1:11" x14ac:dyDescent="0.25">
      <c r="A94" s="6"/>
      <c r="B94" s="172" t="s">
        <v>157</v>
      </c>
      <c r="C94" s="76"/>
      <c r="D94" s="53"/>
      <c r="E94" s="53"/>
      <c r="F94" s="53"/>
      <c r="G94" s="51"/>
      <c r="H94" s="51"/>
      <c r="I94" s="7"/>
    </row>
    <row r="95" spans="1:11" x14ac:dyDescent="0.25">
      <c r="A95" s="6"/>
      <c r="B95" s="167" t="s">
        <v>162</v>
      </c>
      <c r="C95" s="79"/>
      <c r="D95" s="51"/>
      <c r="E95" s="56"/>
      <c r="F95" s="56"/>
      <c r="G95" s="56"/>
      <c r="H95" s="56"/>
      <c r="I95" s="7"/>
    </row>
    <row r="96" spans="1:11" x14ac:dyDescent="0.25">
      <c r="A96" s="6"/>
      <c r="B96" s="167" t="s">
        <v>164</v>
      </c>
      <c r="C96" s="79"/>
      <c r="D96" s="51"/>
      <c r="E96" s="56"/>
      <c r="F96" s="56"/>
      <c r="G96" s="56"/>
      <c r="H96" s="56"/>
      <c r="I96" s="7"/>
    </row>
    <row r="97" spans="1:15" x14ac:dyDescent="0.25">
      <c r="A97" s="6"/>
      <c r="B97" s="167" t="s">
        <v>165</v>
      </c>
      <c r="C97" s="79"/>
      <c r="D97" s="51"/>
      <c r="E97" s="56"/>
      <c r="F97" s="56"/>
      <c r="G97" s="56"/>
      <c r="H97" s="56"/>
      <c r="I97" s="7"/>
    </row>
    <row r="98" spans="1:15" x14ac:dyDescent="0.25">
      <c r="A98" s="6"/>
      <c r="B98" s="167" t="s">
        <v>166</v>
      </c>
      <c r="C98" s="80"/>
      <c r="D98" s="51"/>
      <c r="E98" s="56"/>
      <c r="F98" s="56"/>
      <c r="G98" s="56"/>
      <c r="H98" s="56"/>
      <c r="I98" s="7"/>
    </row>
    <row r="99" spans="1:15" x14ac:dyDescent="0.25">
      <c r="A99" s="6"/>
      <c r="B99" s="173" t="s">
        <v>167</v>
      </c>
      <c r="C99" s="273"/>
      <c r="D99" s="276"/>
      <c r="E99" s="276"/>
      <c r="F99" s="277"/>
      <c r="G99" s="56"/>
      <c r="H99" s="56"/>
      <c r="I99" s="7"/>
    </row>
    <row r="100" spans="1:15" x14ac:dyDescent="0.25">
      <c r="A100" s="6"/>
      <c r="B100" s="51"/>
      <c r="C100" s="51"/>
      <c r="D100" s="51"/>
      <c r="E100" s="56"/>
      <c r="F100" s="56"/>
      <c r="G100" s="56"/>
      <c r="H100" s="56"/>
      <c r="I100" s="7"/>
    </row>
    <row r="101" spans="1:15" x14ac:dyDescent="0.25">
      <c r="A101" s="6"/>
      <c r="B101" s="167" t="s">
        <v>405</v>
      </c>
      <c r="C101" s="81"/>
      <c r="D101" s="52"/>
      <c r="E101" s="56"/>
      <c r="F101" s="56"/>
      <c r="G101" s="56"/>
      <c r="H101" s="56"/>
      <c r="I101" s="7"/>
      <c r="K101" s="18" t="s">
        <v>232</v>
      </c>
      <c r="L101" s="18" t="s">
        <v>233</v>
      </c>
      <c r="M101" s="18" t="s">
        <v>338</v>
      </c>
      <c r="O101" s="1" t="s">
        <v>513</v>
      </c>
    </row>
    <row r="102" spans="1:15" ht="27" x14ac:dyDescent="0.3">
      <c r="A102" s="62" t="s">
        <v>47</v>
      </c>
      <c r="B102" s="219" t="s">
        <v>481</v>
      </c>
      <c r="C102" s="87"/>
      <c r="D102" s="39"/>
      <c r="E102" s="61" t="str">
        <f>IF(AND(OR(C77="No",C77=""),C102="Yes"),"FATAL Error: Cannot be Yes unless property will be sold",IF(AND(C102="Yes",C101=K101),"FATAL Error: Cannot be Yes unless purchaser is non-profit or public agency",""))</f>
        <v/>
      </c>
      <c r="F102" s="39"/>
      <c r="G102" s="39"/>
      <c r="H102" s="39"/>
      <c r="I102" s="7"/>
      <c r="O102" s="1">
        <f>IF(E102&lt;&gt;"",1,0)</f>
        <v>0</v>
      </c>
    </row>
    <row r="103" spans="1:15" ht="27" x14ac:dyDescent="0.3">
      <c r="A103" s="62" t="s">
        <v>47</v>
      </c>
      <c r="B103" s="219" t="s">
        <v>515</v>
      </c>
      <c r="C103" s="87"/>
      <c r="D103" s="113"/>
      <c r="E103" s="61"/>
      <c r="F103" s="113"/>
      <c r="G103" s="113"/>
      <c r="H103" s="113"/>
      <c r="I103" s="7"/>
    </row>
    <row r="104" spans="1:15" ht="17.25" customHeight="1" x14ac:dyDescent="0.25">
      <c r="A104" s="6"/>
      <c r="I104" s="7"/>
    </row>
    <row r="105" spans="1:15" x14ac:dyDescent="0.25">
      <c r="A105" s="6"/>
      <c r="B105" s="272" t="str">
        <f>"Discuss the proposed purchaser's qualifications and experience and plans for the project."&amp;IF(UPPER(C102)="YES","  Discuss the status of the purchaser's request for QNP debt relief.","")</f>
        <v>Discuss the proposed purchaser's qualifications and experience and plans for the project.</v>
      </c>
      <c r="C105" s="272"/>
      <c r="D105" s="272"/>
      <c r="E105" s="272"/>
      <c r="F105" s="272"/>
      <c r="G105" s="272"/>
      <c r="H105" s="272"/>
      <c r="I105" s="7"/>
    </row>
    <row r="106" spans="1:15" ht="67.5" customHeight="1" x14ac:dyDescent="0.25">
      <c r="A106" s="6"/>
      <c r="B106" s="265" t="s">
        <v>494</v>
      </c>
      <c r="C106" s="266"/>
      <c r="D106" s="266"/>
      <c r="E106" s="266"/>
      <c r="F106" s="266"/>
      <c r="G106" s="266"/>
      <c r="H106" s="267"/>
      <c r="I106" s="7"/>
    </row>
    <row r="107" spans="1:15" x14ac:dyDescent="0.25">
      <c r="A107" s="6"/>
      <c r="B107" s="51"/>
      <c r="C107" s="51"/>
      <c r="D107" s="51"/>
      <c r="E107" s="31"/>
      <c r="F107" s="51"/>
      <c r="G107" s="51"/>
      <c r="H107" s="51"/>
      <c r="I107" s="7"/>
    </row>
    <row r="108" spans="1:15" ht="27" customHeight="1" x14ac:dyDescent="0.25">
      <c r="A108" s="6"/>
      <c r="B108" s="272" t="s">
        <v>406</v>
      </c>
      <c r="C108" s="272"/>
      <c r="D108" s="272"/>
      <c r="E108" s="272"/>
      <c r="F108" s="272"/>
      <c r="G108" s="272"/>
      <c r="H108" s="272"/>
      <c r="I108" s="7"/>
    </row>
    <row r="109" spans="1:15" ht="67.5" customHeight="1" x14ac:dyDescent="0.25">
      <c r="A109" s="6"/>
      <c r="B109" s="265" t="s">
        <v>494</v>
      </c>
      <c r="C109" s="266"/>
      <c r="D109" s="266"/>
      <c r="E109" s="266"/>
      <c r="F109" s="266"/>
      <c r="G109" s="266"/>
      <c r="H109" s="267"/>
      <c r="I109" s="7"/>
    </row>
    <row r="110" spans="1:15" x14ac:dyDescent="0.25">
      <c r="A110" s="6"/>
      <c r="B110" s="103"/>
      <c r="C110" s="103"/>
      <c r="D110" s="103"/>
      <c r="E110" s="31"/>
      <c r="F110" s="103"/>
      <c r="G110" s="103"/>
      <c r="H110" s="103"/>
      <c r="I110" s="7"/>
    </row>
    <row r="111" spans="1:15" x14ac:dyDescent="0.25">
      <c r="A111" s="6"/>
      <c r="B111" s="264" t="s">
        <v>332</v>
      </c>
      <c r="C111" s="264"/>
      <c r="D111" s="264"/>
      <c r="E111" s="264"/>
      <c r="F111" s="264"/>
      <c r="G111" s="264"/>
      <c r="H111" s="264"/>
      <c r="I111" s="7"/>
    </row>
    <row r="112" spans="1:15" x14ac:dyDescent="0.25">
      <c r="A112" s="6"/>
      <c r="B112" s="176" t="s">
        <v>333</v>
      </c>
      <c r="C112" s="81">
        <v>0</v>
      </c>
      <c r="D112" s="39"/>
      <c r="E112" s="37" t="s">
        <v>4</v>
      </c>
      <c r="F112" s="39"/>
      <c r="G112" s="39"/>
      <c r="H112" s="39"/>
      <c r="I112" s="7"/>
    </row>
    <row r="113" spans="1:15" x14ac:dyDescent="0.25">
      <c r="A113" s="6"/>
      <c r="B113" s="167" t="s">
        <v>336</v>
      </c>
      <c r="C113" s="81">
        <v>0</v>
      </c>
      <c r="D113" s="39"/>
      <c r="E113" s="259"/>
      <c r="F113" s="260"/>
      <c r="G113" s="260"/>
      <c r="H113" s="261"/>
      <c r="I113" s="7"/>
    </row>
    <row r="114" spans="1:15" x14ac:dyDescent="0.25">
      <c r="A114" s="6"/>
      <c r="B114" s="167" t="s">
        <v>337</v>
      </c>
      <c r="C114" s="81">
        <v>0</v>
      </c>
      <c r="D114" s="39"/>
      <c r="E114" s="259"/>
      <c r="F114" s="260"/>
      <c r="G114" s="260"/>
      <c r="H114" s="261"/>
      <c r="I114" s="7"/>
    </row>
    <row r="115" spans="1:15" x14ac:dyDescent="0.25">
      <c r="A115" s="6"/>
      <c r="B115" s="167" t="s">
        <v>138</v>
      </c>
      <c r="C115" s="81">
        <v>0</v>
      </c>
      <c r="D115" s="39"/>
      <c r="E115" s="259"/>
      <c r="F115" s="260"/>
      <c r="G115" s="260"/>
      <c r="H115" s="261"/>
      <c r="I115" s="7"/>
    </row>
    <row r="116" spans="1:15" x14ac:dyDescent="0.25">
      <c r="A116" s="6"/>
      <c r="B116" s="171" t="s">
        <v>139</v>
      </c>
      <c r="C116" s="81">
        <v>0</v>
      </c>
      <c r="D116" s="39"/>
      <c r="E116" s="259"/>
      <c r="F116" s="260"/>
      <c r="G116" s="260"/>
      <c r="H116" s="261"/>
      <c r="I116" s="7"/>
    </row>
    <row r="117" spans="1:15" x14ac:dyDescent="0.25">
      <c r="A117" s="6"/>
      <c r="B117" s="107" t="s">
        <v>334</v>
      </c>
      <c r="C117" s="81">
        <v>0</v>
      </c>
      <c r="D117" s="39"/>
      <c r="E117" s="259"/>
      <c r="F117" s="260"/>
      <c r="G117" s="260"/>
      <c r="H117" s="261"/>
      <c r="I117" s="7"/>
    </row>
    <row r="118" spans="1:15" x14ac:dyDescent="0.25">
      <c r="A118" s="6"/>
      <c r="B118" s="107" t="s">
        <v>334</v>
      </c>
      <c r="C118" s="81">
        <v>0</v>
      </c>
      <c r="D118" s="70"/>
      <c r="E118" s="259"/>
      <c r="F118" s="260"/>
      <c r="G118" s="260"/>
      <c r="H118" s="261"/>
      <c r="I118" s="7"/>
    </row>
    <row r="119" spans="1:15" x14ac:dyDescent="0.25">
      <c r="A119" s="6"/>
      <c r="B119" s="107" t="s">
        <v>334</v>
      </c>
      <c r="C119" s="81">
        <v>0</v>
      </c>
      <c r="D119" s="70"/>
      <c r="E119" s="259"/>
      <c r="F119" s="260"/>
      <c r="G119" s="260"/>
      <c r="H119" s="261"/>
      <c r="I119" s="7"/>
    </row>
    <row r="120" spans="1:15" x14ac:dyDescent="0.25">
      <c r="A120" s="6"/>
      <c r="B120" s="107" t="s">
        <v>334</v>
      </c>
      <c r="C120" s="81">
        <v>0</v>
      </c>
      <c r="D120" s="70"/>
      <c r="E120" s="259"/>
      <c r="F120" s="260"/>
      <c r="G120" s="260"/>
      <c r="H120" s="261"/>
      <c r="I120" s="7"/>
      <c r="J120" s="15">
        <f>SUM(C113:C120)</f>
        <v>0</v>
      </c>
      <c r="K120" s="1" t="s">
        <v>335</v>
      </c>
    </row>
    <row r="121" spans="1:15" ht="13.8" x14ac:dyDescent="0.3">
      <c r="A121" s="6"/>
      <c r="B121" s="61" t="str">
        <f>IF(J120=C112,"","FATAL Error: The breakdown you entered does not total to the proposed purchase price")</f>
        <v/>
      </c>
      <c r="C121" s="70"/>
      <c r="D121" s="70"/>
      <c r="E121" s="70"/>
      <c r="F121" s="70"/>
      <c r="G121" s="70"/>
      <c r="H121" s="70"/>
      <c r="I121" s="7"/>
      <c r="O121" s="1">
        <f>IF(B121&lt;&gt;"",1,0)</f>
        <v>0</v>
      </c>
    </row>
    <row r="122" spans="1:15" ht="26.25" customHeight="1" x14ac:dyDescent="0.25">
      <c r="A122" s="6"/>
      <c r="B122" s="264" t="s">
        <v>527</v>
      </c>
      <c r="C122" s="272"/>
      <c r="D122" s="264"/>
      <c r="E122" s="272"/>
      <c r="F122" s="272"/>
      <c r="G122" s="272"/>
      <c r="H122" s="272"/>
      <c r="I122" s="7"/>
    </row>
    <row r="123" spans="1:15" x14ac:dyDescent="0.25">
      <c r="A123" s="6"/>
      <c r="B123" s="103"/>
      <c r="C123" s="81">
        <v>0</v>
      </c>
      <c r="D123" s="103"/>
      <c r="E123" s="259" t="s">
        <v>453</v>
      </c>
      <c r="F123" s="260"/>
      <c r="G123" s="260"/>
      <c r="H123" s="261"/>
      <c r="I123" s="7"/>
    </row>
    <row r="124" spans="1:15" x14ac:dyDescent="0.25">
      <c r="A124" s="6"/>
      <c r="B124" s="103"/>
      <c r="C124" s="81">
        <v>0</v>
      </c>
      <c r="D124" s="103"/>
      <c r="E124" s="259" t="s">
        <v>454</v>
      </c>
      <c r="F124" s="260"/>
      <c r="G124" s="260"/>
      <c r="H124" s="261"/>
      <c r="I124" s="7"/>
    </row>
    <row r="125" spans="1:15" x14ac:dyDescent="0.25">
      <c r="A125" s="6"/>
      <c r="B125" s="103"/>
      <c r="C125" s="81">
        <v>0</v>
      </c>
      <c r="D125" s="103"/>
      <c r="E125" s="259" t="s">
        <v>455</v>
      </c>
      <c r="F125" s="260"/>
      <c r="G125" s="260"/>
      <c r="H125" s="261"/>
      <c r="I125" s="7"/>
    </row>
    <row r="126" spans="1:15" x14ac:dyDescent="0.25">
      <c r="A126" s="6"/>
      <c r="B126" s="103"/>
      <c r="C126" s="81">
        <v>0</v>
      </c>
      <c r="D126" s="103"/>
      <c r="E126" s="259" t="s">
        <v>456</v>
      </c>
      <c r="F126" s="260"/>
      <c r="G126" s="260"/>
      <c r="H126" s="261"/>
      <c r="I126" s="7"/>
    </row>
    <row r="127" spans="1:15" x14ac:dyDescent="0.25">
      <c r="A127" s="6"/>
      <c r="B127" s="103"/>
      <c r="C127" s="103"/>
      <c r="D127" s="103"/>
      <c r="E127" s="103"/>
      <c r="F127" s="103"/>
      <c r="G127" s="103"/>
      <c r="H127" s="103"/>
      <c r="I127" s="7"/>
    </row>
    <row r="128" spans="1:15" ht="15.6" x14ac:dyDescent="0.3">
      <c r="A128" s="6"/>
      <c r="B128" s="54" t="str">
        <f>"Section "&amp;J128&amp;" (Disclosure of Amounts Paid to Owner (Seller) and Purchaser and Certain Third Party Fees)"</f>
        <v>Section A2 (Disclosure of Amounts Paid to Owner (Seller) and Purchaser and Certain Third Party Fees)</v>
      </c>
      <c r="C128" s="55"/>
      <c r="D128" s="55"/>
      <c r="E128" s="55"/>
      <c r="F128" s="55"/>
      <c r="G128" s="55"/>
      <c r="H128" s="55"/>
      <c r="I128" s="7"/>
      <c r="J128" s="1" t="str">
        <f>J$6&amp;K128</f>
        <v>A2</v>
      </c>
      <c r="K128" s="1">
        <f>+K87+1</f>
        <v>2</v>
      </c>
    </row>
    <row r="129" spans="1:10" ht="21" customHeight="1" x14ac:dyDescent="0.25">
      <c r="A129" s="6"/>
      <c r="B129" s="290" t="str">
        <f>IF(C103="Yes","See the Notice, which includes 'Deferral of a substantial portion of the developer fee' as a criterion for qualifying for Strategic Community Property status",IF(C137=0,"",IF(SUM(C155:C157)/C137&gt;30%,"See the Notice, which provides generally that HUD will determine Proceeds as if deferral were not more than 30% of the gross fee","")))</f>
        <v/>
      </c>
      <c r="C129" s="290"/>
      <c r="D129" s="290"/>
      <c r="E129" s="290"/>
      <c r="F129" s="290"/>
      <c r="G129" s="290"/>
      <c r="H129" s="290"/>
      <c r="I129" s="7"/>
    </row>
    <row r="130" spans="1:10" ht="42.75" customHeight="1" x14ac:dyDescent="0.25">
      <c r="A130" s="6"/>
      <c r="B130" s="281" t="str">
        <f>"In this section, disclose all Uses of Funds that are proposed to be paid to the current owner or to any Affiliate of the current owner.  Disclose any builder fee, developer fee, or brokerage fee that is proposed to be paid to third parties. "</f>
        <v xml:space="preserve">In this section, disclose all Uses of Funds that are proposed to be paid to the current owner or to any Affiliate of the current owner.  Disclose any builder fee, developer fee, or brokerage fee that is proposed to be paid to third parties. </v>
      </c>
      <c r="C130" s="281"/>
      <c r="D130" s="281"/>
      <c r="E130" s="281"/>
      <c r="F130" s="281"/>
      <c r="G130" s="281"/>
      <c r="H130" s="281"/>
      <c r="I130" s="7"/>
      <c r="J130" s="58"/>
    </row>
    <row r="131" spans="1:10" x14ac:dyDescent="0.25">
      <c r="A131" s="6"/>
      <c r="B131" s="59" t="s">
        <v>173</v>
      </c>
      <c r="C131" s="60" t="s">
        <v>174</v>
      </c>
      <c r="D131" s="51"/>
      <c r="E131" s="51"/>
      <c r="F131" s="60" t="str">
        <f>CHOOSE($J$77,"To Purchaser or Affiliate","N/A; No Transfer")</f>
        <v>N/A; No Transfer</v>
      </c>
      <c r="G131" s="51"/>
      <c r="H131" s="60" t="s">
        <v>175</v>
      </c>
      <c r="I131" s="7"/>
    </row>
    <row r="132" spans="1:10" x14ac:dyDescent="0.25">
      <c r="A132" s="6"/>
      <c r="B132" s="51"/>
      <c r="C132" s="51"/>
      <c r="D132" s="51"/>
      <c r="E132" s="51"/>
      <c r="F132" s="51"/>
      <c r="G132" s="51"/>
      <c r="H132" s="51"/>
      <c r="I132" s="7"/>
    </row>
    <row r="133" spans="1:10" x14ac:dyDescent="0.25">
      <c r="A133" s="6"/>
      <c r="B133" s="195" t="s">
        <v>177</v>
      </c>
      <c r="C133" s="166">
        <f>+C112</f>
        <v>0</v>
      </c>
      <c r="D133" s="51"/>
      <c r="E133" s="51"/>
      <c r="G133" s="51"/>
      <c r="H133" s="51"/>
      <c r="I133" s="7"/>
    </row>
    <row r="134" spans="1:10" x14ac:dyDescent="0.25">
      <c r="A134" s="6"/>
      <c r="B134" s="51"/>
      <c r="C134" s="51"/>
      <c r="D134" s="51"/>
      <c r="E134" s="51"/>
      <c r="F134" s="51"/>
      <c r="G134" s="51"/>
      <c r="H134" s="51"/>
      <c r="I134" s="7"/>
    </row>
    <row r="135" spans="1:10" x14ac:dyDescent="0.25">
      <c r="A135" s="6"/>
      <c r="B135" s="167" t="s">
        <v>372</v>
      </c>
      <c r="C135" s="81">
        <v>0</v>
      </c>
      <c r="D135" s="51"/>
      <c r="E135" s="51"/>
      <c r="F135" s="81">
        <v>0</v>
      </c>
      <c r="G135" s="51"/>
      <c r="H135" s="81">
        <v>0</v>
      </c>
      <c r="I135" s="7"/>
      <c r="J135" s="15">
        <f>+H135+F135+C135</f>
        <v>0</v>
      </c>
    </row>
    <row r="136" spans="1:10" x14ac:dyDescent="0.25">
      <c r="A136" s="6"/>
      <c r="B136" s="51"/>
      <c r="C136" s="51"/>
      <c r="D136" s="51"/>
      <c r="E136" s="51"/>
      <c r="F136" s="51"/>
      <c r="G136" s="51"/>
      <c r="H136" s="51"/>
      <c r="I136" s="7"/>
    </row>
    <row r="137" spans="1:10" x14ac:dyDescent="0.25">
      <c r="A137" s="6"/>
      <c r="B137" s="167" t="s">
        <v>234</v>
      </c>
      <c r="C137" s="81">
        <v>0</v>
      </c>
      <c r="D137" s="51"/>
      <c r="E137" s="51"/>
      <c r="F137" s="81">
        <v>0</v>
      </c>
      <c r="G137" s="51"/>
      <c r="H137" s="81">
        <v>0</v>
      </c>
      <c r="I137" s="7"/>
      <c r="J137" s="15">
        <f>+H137+F137+C137</f>
        <v>0</v>
      </c>
    </row>
    <row r="138" spans="1:10" x14ac:dyDescent="0.25">
      <c r="A138" s="6"/>
      <c r="B138" s="51"/>
      <c r="C138" s="51"/>
      <c r="D138" s="51"/>
      <c r="E138" s="51"/>
      <c r="F138" s="51"/>
      <c r="G138" s="51"/>
      <c r="H138" s="51"/>
      <c r="I138" s="7"/>
    </row>
    <row r="139" spans="1:10" x14ac:dyDescent="0.25">
      <c r="A139" s="6"/>
      <c r="B139" s="167" t="s">
        <v>178</v>
      </c>
      <c r="C139" s="81">
        <v>0</v>
      </c>
      <c r="D139" s="51"/>
      <c r="E139" s="51"/>
      <c r="F139" s="81">
        <v>0</v>
      </c>
      <c r="G139" s="51"/>
      <c r="H139" s="81">
        <v>0</v>
      </c>
      <c r="I139" s="7"/>
      <c r="J139" s="15">
        <f>+H139+F139+C139</f>
        <v>0</v>
      </c>
    </row>
    <row r="140" spans="1:10" x14ac:dyDescent="0.25">
      <c r="A140" s="6"/>
      <c r="B140" s="51"/>
      <c r="C140" s="51"/>
      <c r="D140" s="51"/>
      <c r="E140" s="51"/>
      <c r="F140" s="51"/>
      <c r="G140" s="51"/>
      <c r="H140" s="51"/>
      <c r="I140" s="7"/>
    </row>
    <row r="141" spans="1:10" x14ac:dyDescent="0.25">
      <c r="A141" s="6"/>
      <c r="B141" s="167" t="s">
        <v>235</v>
      </c>
      <c r="C141" s="81">
        <v>0</v>
      </c>
      <c r="D141" s="52"/>
      <c r="E141" s="52"/>
      <c r="F141" s="52"/>
      <c r="G141" s="52"/>
      <c r="H141" s="52"/>
      <c r="I141" s="7"/>
    </row>
    <row r="142" spans="1:10" x14ac:dyDescent="0.25">
      <c r="A142" s="6"/>
      <c r="B142" s="52"/>
      <c r="C142" s="52"/>
      <c r="D142" s="52"/>
      <c r="E142" s="52"/>
      <c r="F142" s="52"/>
      <c r="G142" s="52"/>
      <c r="H142" s="52"/>
      <c r="I142" s="7"/>
    </row>
    <row r="143" spans="1:10" x14ac:dyDescent="0.25">
      <c r="A143" s="6"/>
      <c r="B143" s="167" t="s">
        <v>236</v>
      </c>
      <c r="C143" s="81">
        <v>0</v>
      </c>
      <c r="D143" s="52"/>
      <c r="E143" s="52"/>
      <c r="F143" s="52"/>
      <c r="G143" s="52"/>
      <c r="H143" s="52"/>
      <c r="I143" s="7"/>
    </row>
    <row r="144" spans="1:10" x14ac:dyDescent="0.25">
      <c r="A144" s="6"/>
      <c r="B144" s="52"/>
      <c r="C144" s="52"/>
      <c r="D144" s="52"/>
      <c r="E144" s="52"/>
      <c r="F144" s="52"/>
      <c r="G144" s="52"/>
      <c r="H144" s="52"/>
      <c r="I144" s="7"/>
    </row>
    <row r="145" spans="1:13" x14ac:dyDescent="0.25">
      <c r="A145" s="6"/>
      <c r="B145" s="177" t="s">
        <v>237</v>
      </c>
      <c r="C145" s="178"/>
      <c r="D145" s="113"/>
      <c r="E145" s="7"/>
      <c r="F145" s="81">
        <v>0</v>
      </c>
      <c r="G145" s="52"/>
      <c r="H145" s="52"/>
      <c r="I145" s="7"/>
    </row>
    <row r="146" spans="1:13" x14ac:dyDescent="0.25">
      <c r="A146" s="6"/>
      <c r="B146" s="52"/>
      <c r="C146" s="52"/>
      <c r="D146" s="52"/>
      <c r="E146" s="52"/>
      <c r="F146" s="52"/>
      <c r="G146" s="52"/>
      <c r="H146" s="52"/>
      <c r="I146" s="7"/>
      <c r="J146" s="69" t="s">
        <v>242</v>
      </c>
      <c r="K146" s="69" t="s">
        <v>243</v>
      </c>
      <c r="L146" s="69" t="s">
        <v>244</v>
      </c>
    </row>
    <row r="147" spans="1:13" x14ac:dyDescent="0.25">
      <c r="A147" s="6"/>
      <c r="B147" s="75" t="s">
        <v>179</v>
      </c>
      <c r="C147" s="81">
        <v>0</v>
      </c>
      <c r="D147" s="51"/>
      <c r="E147" s="51"/>
      <c r="F147" s="81">
        <v>0</v>
      </c>
      <c r="G147" s="51"/>
      <c r="H147" s="51"/>
      <c r="I147" s="7"/>
    </row>
    <row r="148" spans="1:13" x14ac:dyDescent="0.25">
      <c r="A148" s="6"/>
      <c r="B148" s="51"/>
      <c r="C148" s="51"/>
      <c r="D148" s="51"/>
      <c r="E148" s="51"/>
      <c r="F148" s="51"/>
      <c r="G148" s="51"/>
      <c r="H148" s="51"/>
      <c r="I148" s="7"/>
      <c r="J148" s="68">
        <f>SUM(J149:J152)</f>
        <v>0</v>
      </c>
      <c r="K148" s="68">
        <f>SUM(K149:K152)</f>
        <v>0</v>
      </c>
      <c r="L148" s="68">
        <f>SUM(L149:L152)</f>
        <v>0</v>
      </c>
      <c r="M148" s="1" t="s">
        <v>241</v>
      </c>
    </row>
    <row r="149" spans="1:13" x14ac:dyDescent="0.25">
      <c r="A149" s="6"/>
      <c r="B149" s="75" t="s">
        <v>180</v>
      </c>
      <c r="C149" s="81">
        <v>0</v>
      </c>
      <c r="D149" s="51"/>
      <c r="E149" s="51"/>
      <c r="F149" s="81">
        <v>0</v>
      </c>
      <c r="G149" s="51"/>
      <c r="H149" s="51"/>
      <c r="I149" s="7"/>
      <c r="J149" s="15">
        <f>+C116</f>
        <v>0</v>
      </c>
      <c r="K149" s="15">
        <f>+J149</f>
        <v>0</v>
      </c>
      <c r="L149" s="15">
        <v>0</v>
      </c>
      <c r="M149" s="1" t="s">
        <v>239</v>
      </c>
    </row>
    <row r="150" spans="1:13" x14ac:dyDescent="0.25">
      <c r="A150" s="6"/>
      <c r="B150" s="51"/>
      <c r="C150" s="51"/>
      <c r="D150" s="51"/>
      <c r="E150" s="51"/>
      <c r="F150" s="51"/>
      <c r="G150" s="51"/>
      <c r="H150" s="51"/>
      <c r="I150" s="7"/>
      <c r="J150" s="15">
        <f>SUM(C117:C120)</f>
        <v>0</v>
      </c>
      <c r="K150" s="15">
        <f>+J150</f>
        <v>0</v>
      </c>
      <c r="L150" s="15">
        <v>0</v>
      </c>
      <c r="M150" s="1" t="s">
        <v>240</v>
      </c>
    </row>
    <row r="151" spans="1:13" x14ac:dyDescent="0.25">
      <c r="A151" s="6"/>
      <c r="B151" s="75" t="s">
        <v>181</v>
      </c>
      <c r="C151" s="81">
        <v>0</v>
      </c>
      <c r="D151" s="51"/>
      <c r="E151" s="51"/>
      <c r="F151" s="81">
        <v>0</v>
      </c>
      <c r="G151" s="51"/>
      <c r="H151" s="51"/>
      <c r="I151" s="7"/>
      <c r="J151" s="15">
        <f>SUM(C134:F152)</f>
        <v>0</v>
      </c>
      <c r="K151" s="15">
        <f>SUM(C134:C152)</f>
        <v>0</v>
      </c>
      <c r="L151" s="15">
        <f>SUM(F134:F152)</f>
        <v>0</v>
      </c>
      <c r="M151" s="1" t="s">
        <v>238</v>
      </c>
    </row>
    <row r="152" spans="1:13" x14ac:dyDescent="0.25">
      <c r="A152" s="6"/>
      <c r="B152" s="51"/>
      <c r="C152" s="51"/>
      <c r="D152" s="51"/>
      <c r="E152" s="51"/>
      <c r="F152" s="51"/>
      <c r="G152" s="51"/>
      <c r="H152" s="51"/>
      <c r="I152" s="7"/>
    </row>
    <row r="153" spans="1:13" ht="27" customHeight="1" x14ac:dyDescent="0.25">
      <c r="A153" s="6"/>
      <c r="B153" s="264" t="s">
        <v>373</v>
      </c>
      <c r="C153" s="264"/>
      <c r="D153" s="264"/>
      <c r="E153" s="264"/>
      <c r="F153" s="264"/>
      <c r="G153" s="264"/>
      <c r="H153" s="264"/>
      <c r="I153" s="7"/>
      <c r="J153" s="15">
        <f>+K148/2</f>
        <v>0</v>
      </c>
      <c r="K153" s="1" t="s">
        <v>246</v>
      </c>
    </row>
    <row r="154" spans="1:13" x14ac:dyDescent="0.25">
      <c r="A154" s="6"/>
      <c r="B154" s="51"/>
      <c r="C154" s="51"/>
      <c r="D154" s="51"/>
      <c r="E154" s="51"/>
      <c r="F154" s="51"/>
      <c r="G154" s="51"/>
      <c r="H154" s="51"/>
      <c r="I154" s="7"/>
      <c r="J154" s="15">
        <f>+J148/3</f>
        <v>0</v>
      </c>
      <c r="K154" s="1" t="s">
        <v>247</v>
      </c>
    </row>
    <row r="155" spans="1:13" x14ac:dyDescent="0.25">
      <c r="A155" s="6"/>
      <c r="B155" s="167" t="s">
        <v>374</v>
      </c>
      <c r="C155" s="81">
        <v>0</v>
      </c>
      <c r="D155" s="103"/>
      <c r="E155" s="259"/>
      <c r="F155" s="260"/>
      <c r="G155" s="260"/>
      <c r="H155" s="261"/>
      <c r="I155" s="7"/>
    </row>
    <row r="156" spans="1:13" x14ac:dyDescent="0.25">
      <c r="A156" s="6"/>
      <c r="B156" s="167" t="s">
        <v>375</v>
      </c>
      <c r="C156" s="81">
        <v>0</v>
      </c>
      <c r="D156" s="103"/>
      <c r="E156" s="259"/>
      <c r="F156" s="260"/>
      <c r="G156" s="260"/>
      <c r="H156" s="261"/>
      <c r="I156" s="7"/>
    </row>
    <row r="157" spans="1:13" x14ac:dyDescent="0.25">
      <c r="A157" s="6"/>
      <c r="B157" s="167" t="s">
        <v>376</v>
      </c>
      <c r="C157" s="81">
        <v>0</v>
      </c>
      <c r="D157" s="103"/>
      <c r="E157" s="259"/>
      <c r="F157" s="260"/>
      <c r="G157" s="260"/>
      <c r="H157" s="261"/>
      <c r="I157" s="7"/>
    </row>
    <row r="158" spans="1:13" x14ac:dyDescent="0.25">
      <c r="A158" s="6"/>
      <c r="B158" s="103"/>
      <c r="C158" s="103"/>
      <c r="D158" s="103"/>
      <c r="E158" s="103"/>
      <c r="F158" s="103"/>
      <c r="G158" s="103"/>
      <c r="H158" s="103"/>
      <c r="I158" s="7"/>
    </row>
    <row r="159" spans="1:13" ht="15.6" x14ac:dyDescent="0.3">
      <c r="A159" s="6"/>
      <c r="B159" s="54" t="str">
        <f>"Section "&amp;J159&amp;" (Paydown)  Required to be Completed by All Applicants"</f>
        <v>Section A3 (Paydown)  Required to be Completed by All Applicants</v>
      </c>
      <c r="C159" s="55"/>
      <c r="D159" s="55"/>
      <c r="E159" s="55"/>
      <c r="F159" s="55"/>
      <c r="G159" s="55"/>
      <c r="H159" s="55"/>
      <c r="I159" s="7"/>
      <c r="J159" s="1" t="str">
        <f>J$6&amp;K159</f>
        <v>A3</v>
      </c>
      <c r="K159" s="1">
        <f>+K128+1</f>
        <v>3</v>
      </c>
    </row>
    <row r="160" spans="1:13" ht="58.5" customHeight="1" x14ac:dyDescent="0.25">
      <c r="A160" s="6"/>
      <c r="B160" s="289" t="s">
        <v>516</v>
      </c>
      <c r="C160" s="289"/>
      <c r="D160" s="289"/>
      <c r="E160" s="289"/>
      <c r="F160" s="289"/>
      <c r="G160" s="289"/>
      <c r="H160" s="289"/>
      <c r="I160" s="7"/>
    </row>
    <row r="161" spans="1:16" ht="29.25" customHeight="1" x14ac:dyDescent="0.25">
      <c r="A161" s="6"/>
      <c r="B161" s="167" t="s">
        <v>52</v>
      </c>
      <c r="C161" s="82"/>
      <c r="D161" s="39"/>
      <c r="E161" s="278" t="str">
        <f>IF(UPPER(C161)="YES","Complete the remainder of Section "&amp;J159,"Indicate the reason(s) why you believe no Paydown will be required then go to Section "&amp;J166)</f>
        <v>Indicate the reason(s) why you believe no Paydown will be required then go to Section A4</v>
      </c>
      <c r="F161" s="278"/>
      <c r="G161" s="278"/>
      <c r="H161" s="278"/>
      <c r="I161" s="7"/>
    </row>
    <row r="162" spans="1:16" ht="13.8" x14ac:dyDescent="0.3">
      <c r="A162" s="6"/>
      <c r="B162" s="167" t="s">
        <v>53</v>
      </c>
      <c r="C162" s="81">
        <v>0</v>
      </c>
      <c r="D162" s="39"/>
      <c r="E162" s="61" t="str">
        <f>IF(C162&lt;J162,"Warning: the Notice may call for a different paydown amount","")</f>
        <v/>
      </c>
      <c r="F162" s="39"/>
      <c r="G162" s="39"/>
      <c r="H162" s="39"/>
      <c r="I162" s="7"/>
      <c r="J162" s="15">
        <f>MAX(J153:J154)</f>
        <v>0</v>
      </c>
      <c r="K162" s="1" t="s">
        <v>245</v>
      </c>
    </row>
    <row r="163" spans="1:16" ht="26.25" customHeight="1" x14ac:dyDescent="0.25">
      <c r="A163" s="62" t="s">
        <v>47</v>
      </c>
      <c r="B163" s="282" t="str">
        <f>IF(C161&lt;&gt;"Yes","Indicate the reason(s) why you believe no Paydown will be required.","Indicate how you propose to fund the estimated Paydown amount.  Indicate how you propose to adjust that funding if HUD determines a Paydown amount that is higher or lower than your estimate.")</f>
        <v>Indicate the reason(s) why you believe no Paydown will be required.</v>
      </c>
      <c r="C163" s="283"/>
      <c r="D163" s="283"/>
      <c r="E163" s="283"/>
      <c r="F163" s="283"/>
      <c r="G163" s="283"/>
      <c r="H163" s="283"/>
      <c r="I163" s="7"/>
    </row>
    <row r="164" spans="1:16" ht="67.5" customHeight="1" x14ac:dyDescent="0.25">
      <c r="A164" s="6"/>
      <c r="B164" s="265" t="s">
        <v>494</v>
      </c>
      <c r="C164" s="266"/>
      <c r="D164" s="266"/>
      <c r="E164" s="266"/>
      <c r="F164" s="266"/>
      <c r="G164" s="266"/>
      <c r="H164" s="267"/>
      <c r="I164" s="7"/>
    </row>
    <row r="165" spans="1:16" x14ac:dyDescent="0.25">
      <c r="A165" s="6"/>
      <c r="B165" s="39"/>
      <c r="C165" s="39"/>
      <c r="D165" s="39"/>
      <c r="E165" s="39"/>
      <c r="F165" s="39"/>
      <c r="G165" s="39"/>
      <c r="H165" s="39"/>
      <c r="I165" s="7"/>
    </row>
    <row r="166" spans="1:16" ht="15.6" x14ac:dyDescent="0.3">
      <c r="A166" s="6"/>
      <c r="B166" s="54" t="str">
        <f>"Section "&amp;J166&amp;" (Proposed Changes to Term of MRN-CRN or HAP Contract) "</f>
        <v xml:space="preserve">Section A4 (Proposed Changes to Term of MRN-CRN or HAP Contract) </v>
      </c>
      <c r="C166" s="55"/>
      <c r="D166" s="55"/>
      <c r="E166" s="55"/>
      <c r="F166" s="55"/>
      <c r="G166" s="55"/>
      <c r="H166" s="55"/>
      <c r="I166" s="7"/>
      <c r="J166" s="1" t="str">
        <f>J$6&amp;K166</f>
        <v>A4</v>
      </c>
      <c r="K166" s="1">
        <f>+K159+1</f>
        <v>4</v>
      </c>
    </row>
    <row r="167" spans="1:16" x14ac:dyDescent="0.25">
      <c r="A167" s="6"/>
      <c r="B167" s="179" t="s">
        <v>103</v>
      </c>
      <c r="C167" s="39"/>
      <c r="D167" s="39"/>
      <c r="E167" s="39"/>
      <c r="F167" s="39"/>
      <c r="G167" s="39"/>
      <c r="H167" s="39"/>
      <c r="I167" s="7"/>
    </row>
    <row r="168" spans="1:16" x14ac:dyDescent="0.25">
      <c r="A168" s="21" t="s">
        <v>47</v>
      </c>
      <c r="B168" s="180" t="s">
        <v>104</v>
      </c>
      <c r="C168" s="82"/>
      <c r="D168" s="39"/>
      <c r="E168" s="279"/>
      <c r="F168" s="279"/>
      <c r="G168" s="279"/>
      <c r="H168" s="279"/>
      <c r="I168" s="7"/>
    </row>
    <row r="169" spans="1:16" ht="41.25" customHeight="1" x14ac:dyDescent="0.25">
      <c r="A169" s="6"/>
      <c r="B169" s="264" t="str">
        <f>IF(C168="Yes",J169,"No explanation needed")</f>
        <v>No explanation needed</v>
      </c>
      <c r="C169" s="264"/>
      <c r="D169" s="264"/>
      <c r="E169" s="264"/>
      <c r="F169" s="264"/>
      <c r="G169" s="264"/>
      <c r="H169" s="264"/>
      <c r="I169" s="7"/>
      <c r="J169" s="264" t="s">
        <v>517</v>
      </c>
      <c r="K169" s="264"/>
      <c r="L169" s="264"/>
      <c r="M169" s="264"/>
      <c r="N169" s="264"/>
      <c r="O169" s="264"/>
      <c r="P169" s="264"/>
    </row>
    <row r="170" spans="1:16" ht="67.5" customHeight="1" x14ac:dyDescent="0.25">
      <c r="A170" s="6"/>
      <c r="B170" s="265" t="s">
        <v>494</v>
      </c>
      <c r="C170" s="266"/>
      <c r="D170" s="266"/>
      <c r="E170" s="266"/>
      <c r="F170" s="266"/>
      <c r="G170" s="266"/>
      <c r="H170" s="267"/>
      <c r="I170" s="7"/>
    </row>
    <row r="171" spans="1:16" x14ac:dyDescent="0.25">
      <c r="A171" s="6"/>
      <c r="B171" s="39"/>
      <c r="C171" s="39"/>
      <c r="D171" s="39"/>
      <c r="E171" s="39"/>
      <c r="F171" s="39"/>
      <c r="G171" s="39"/>
      <c r="H171" s="39"/>
      <c r="I171" s="7"/>
    </row>
    <row r="172" spans="1:16" x14ac:dyDescent="0.25">
      <c r="A172" s="6"/>
      <c r="B172" s="179" t="s">
        <v>103</v>
      </c>
      <c r="C172" s="113"/>
      <c r="D172" s="113"/>
      <c r="E172" s="113"/>
      <c r="F172" s="113"/>
      <c r="G172" s="113"/>
      <c r="H172" s="113"/>
      <c r="I172" s="7"/>
    </row>
    <row r="173" spans="1:16" x14ac:dyDescent="0.25">
      <c r="A173" s="6"/>
      <c r="B173" s="181" t="s">
        <v>383</v>
      </c>
      <c r="C173" s="82"/>
      <c r="D173" s="113"/>
      <c r="E173" s="279"/>
      <c r="F173" s="279"/>
      <c r="G173" s="279"/>
      <c r="H173" s="279"/>
      <c r="I173" s="7"/>
    </row>
    <row r="174" spans="1:16" ht="27.75" customHeight="1" x14ac:dyDescent="0.25">
      <c r="A174" s="6"/>
      <c r="B174" s="264" t="str">
        <f>IF(C173="Yes",J174,"No explanation needed")</f>
        <v>No explanation needed</v>
      </c>
      <c r="C174" s="264"/>
      <c r="D174" s="264"/>
      <c r="E174" s="264"/>
      <c r="F174" s="264"/>
      <c r="G174" s="264"/>
      <c r="H174" s="264"/>
      <c r="I174" s="7"/>
      <c r="J174" s="264" t="s">
        <v>518</v>
      </c>
      <c r="K174" s="264"/>
      <c r="L174" s="264"/>
      <c r="M174" s="264"/>
      <c r="N174" s="264"/>
      <c r="O174" s="264"/>
      <c r="P174" s="264"/>
    </row>
    <row r="175" spans="1:16" ht="67.5" customHeight="1" x14ac:dyDescent="0.25">
      <c r="A175" s="6"/>
      <c r="B175" s="265" t="s">
        <v>494</v>
      </c>
      <c r="C175" s="266"/>
      <c r="D175" s="266"/>
      <c r="E175" s="266"/>
      <c r="F175" s="266"/>
      <c r="G175" s="266"/>
      <c r="H175" s="267"/>
      <c r="I175" s="7"/>
    </row>
    <row r="176" spans="1:16" x14ac:dyDescent="0.25">
      <c r="A176" s="6"/>
      <c r="B176" s="113"/>
      <c r="C176" s="113"/>
      <c r="D176" s="113"/>
      <c r="E176" s="113"/>
      <c r="F176" s="113"/>
      <c r="G176" s="113"/>
      <c r="H176" s="113"/>
      <c r="I176" s="7"/>
    </row>
    <row r="177" spans="1:16" ht="15.6" x14ac:dyDescent="0.3">
      <c r="A177" s="6"/>
      <c r="B177" s="54" t="str">
        <f>"Section "&amp;J177&amp;" (Refinancing) Applicants Proposing Refiancing, Not Sale"</f>
        <v>Section A5 (Refinancing) Applicants Proposing Refiancing, Not Sale</v>
      </c>
      <c r="C177" s="55"/>
      <c r="D177" s="55"/>
      <c r="E177" s="55"/>
      <c r="F177" s="55"/>
      <c r="G177" s="55"/>
      <c r="H177" s="55"/>
      <c r="I177" s="7"/>
      <c r="J177" s="1" t="str">
        <f>J$6&amp;K177</f>
        <v>A5</v>
      </c>
      <c r="K177" s="1">
        <f>+K166+1</f>
        <v>5</v>
      </c>
    </row>
    <row r="178" spans="1:16" x14ac:dyDescent="0.25">
      <c r="A178" s="6"/>
      <c r="B178" s="179" t="s">
        <v>42</v>
      </c>
      <c r="C178" s="39"/>
      <c r="D178" s="39"/>
      <c r="E178" s="39"/>
      <c r="F178" s="39"/>
      <c r="G178" s="39"/>
      <c r="H178" s="39"/>
      <c r="I178" s="7"/>
    </row>
    <row r="179" spans="1:16" x14ac:dyDescent="0.25">
      <c r="A179" s="6"/>
      <c r="B179" s="181" t="s">
        <v>408</v>
      </c>
      <c r="C179" s="81"/>
      <c r="D179" s="39"/>
      <c r="E179" s="279" t="str">
        <f>IF(UPPER(C179)="YES","Complete the remainder of Section "&amp;J177,"Skip to Section B")</f>
        <v>Skip to Section B</v>
      </c>
      <c r="F179" s="279"/>
      <c r="G179" s="279"/>
      <c r="H179" s="279"/>
      <c r="I179" s="7"/>
      <c r="K179" s="18" t="s">
        <v>2</v>
      </c>
      <c r="L179" s="18" t="s">
        <v>0</v>
      </c>
    </row>
    <row r="180" spans="1:16" x14ac:dyDescent="0.25">
      <c r="A180" s="6"/>
      <c r="B180" s="51"/>
      <c r="C180" s="51"/>
      <c r="D180" s="51"/>
      <c r="E180" s="56"/>
      <c r="F180" s="56"/>
      <c r="G180" s="56"/>
      <c r="H180" s="56"/>
      <c r="I180" s="7"/>
      <c r="K180" s="29"/>
      <c r="L180" s="29"/>
    </row>
    <row r="181" spans="1:16" x14ac:dyDescent="0.25">
      <c r="A181" s="6"/>
      <c r="B181" s="179" t="s">
        <v>384</v>
      </c>
      <c r="C181" s="113"/>
      <c r="D181" s="113"/>
      <c r="E181" s="112"/>
      <c r="F181" s="112"/>
      <c r="G181" s="112"/>
      <c r="H181" s="112"/>
      <c r="I181" s="7"/>
      <c r="K181" s="29"/>
      <c r="L181" s="29"/>
    </row>
    <row r="182" spans="1:16" ht="13.8" x14ac:dyDescent="0.3">
      <c r="A182" s="21" t="s">
        <v>47</v>
      </c>
      <c r="B182" s="181" t="s">
        <v>385</v>
      </c>
      <c r="C182" s="82"/>
      <c r="D182" s="113"/>
      <c r="E182" s="280" t="str">
        <f>IF(OR(AND(UPPER(C182)="YES",K182=1),C182="No",C182=""),"","24 CFR 401.460(b) requires a fully amortizing loan")</f>
        <v/>
      </c>
      <c r="F182" s="280"/>
      <c r="G182" s="280"/>
      <c r="H182" s="280"/>
      <c r="I182" s="7"/>
      <c r="K182" s="29">
        <f>IF(C185=K185,1,2)</f>
        <v>2</v>
      </c>
      <c r="L182" s="29"/>
    </row>
    <row r="183" spans="1:16" ht="24.75" customHeight="1" x14ac:dyDescent="0.25">
      <c r="A183" s="6"/>
      <c r="B183" s="289" t="str">
        <f>IF(C182="Yes","Your proposed first mortgage loan cannot be used unless you request and receive a waiver of the 24 CFR 401.460(b) requirement. Indicate your plans for obtaining this waiver below.","Skip to Business Terms for Proposed New 1st Mortgage Loan.")</f>
        <v>Skip to Business Terms for Proposed New 1st Mortgage Loan.</v>
      </c>
      <c r="C183" s="289"/>
      <c r="D183" s="289"/>
      <c r="E183" s="289"/>
      <c r="F183" s="289"/>
      <c r="G183" s="289"/>
      <c r="H183" s="289"/>
      <c r="I183" s="7"/>
      <c r="K183" s="29"/>
      <c r="L183" s="29"/>
    </row>
    <row r="184" spans="1:16" ht="3.75" customHeight="1" x14ac:dyDescent="0.25">
      <c r="A184" s="6"/>
      <c r="B184" s="238"/>
      <c r="C184" s="238"/>
      <c r="D184" s="238"/>
      <c r="E184" s="238"/>
      <c r="F184" s="238"/>
      <c r="G184" s="238"/>
      <c r="H184" s="238"/>
      <c r="I184" s="7"/>
      <c r="K184" s="29"/>
      <c r="L184" s="29"/>
    </row>
    <row r="185" spans="1:16" ht="13.5" customHeight="1" x14ac:dyDescent="0.25">
      <c r="A185" s="6"/>
      <c r="B185" s="168" t="str">
        <f>IF(C182&lt;&gt;"Yes","Waiver request not applicable","Waiver request status?")</f>
        <v>Waiver request not applicable</v>
      </c>
      <c r="C185" s="291"/>
      <c r="D185" s="292"/>
      <c r="E185" s="292"/>
      <c r="F185" s="293"/>
      <c r="G185" s="238"/>
      <c r="H185" s="238"/>
      <c r="I185" s="7"/>
      <c r="K185" s="239" t="s">
        <v>519</v>
      </c>
      <c r="L185" s="240"/>
      <c r="M185" s="241"/>
      <c r="N185" s="241"/>
      <c r="O185" s="241"/>
      <c r="P185" s="242"/>
    </row>
    <row r="186" spans="1:16" ht="13.5" customHeight="1" x14ac:dyDescent="0.3">
      <c r="A186" s="6"/>
      <c r="B186" s="61" t="str">
        <f>IF(OR(AND(UPPER(C182)="YES",K182=1),C182="No",C182=""),"","NOTE: If the waiver request is not approved you will be required to change to self-amortizing financing")</f>
        <v/>
      </c>
      <c r="C186" s="113"/>
      <c r="D186" s="113"/>
      <c r="E186" s="231"/>
      <c r="F186" s="231"/>
      <c r="G186" s="238"/>
      <c r="H186" s="238"/>
      <c r="I186" s="7"/>
      <c r="K186" s="239" t="s">
        <v>520</v>
      </c>
      <c r="L186" s="240"/>
      <c r="M186" s="241"/>
      <c r="N186" s="241"/>
      <c r="O186" s="241"/>
      <c r="P186" s="242"/>
    </row>
    <row r="187" spans="1:16" x14ac:dyDescent="0.25">
      <c r="A187" s="6"/>
      <c r="B187" s="113"/>
      <c r="C187" s="113"/>
      <c r="D187" s="113"/>
      <c r="E187" s="112"/>
      <c r="F187" s="112"/>
      <c r="G187" s="112"/>
      <c r="H187" s="112"/>
      <c r="I187" s="7"/>
      <c r="K187" s="239" t="s">
        <v>521</v>
      </c>
      <c r="L187" s="241"/>
      <c r="M187" s="241"/>
      <c r="N187" s="241"/>
      <c r="O187" s="241"/>
      <c r="P187" s="242"/>
    </row>
    <row r="188" spans="1:16" x14ac:dyDescent="0.25">
      <c r="A188" s="21" t="s">
        <v>47</v>
      </c>
      <c r="B188" s="50" t="s">
        <v>170</v>
      </c>
      <c r="C188" s="39"/>
      <c r="D188" s="39"/>
      <c r="E188" s="14" t="s">
        <v>4</v>
      </c>
      <c r="F188" s="39"/>
      <c r="G188" s="39"/>
      <c r="H188" s="39"/>
      <c r="I188" s="7"/>
    </row>
    <row r="189" spans="1:16" x14ac:dyDescent="0.25">
      <c r="A189" s="6"/>
      <c r="B189" s="168" t="s">
        <v>382</v>
      </c>
      <c r="C189" s="116"/>
      <c r="D189" s="113"/>
      <c r="E189" s="259"/>
      <c r="F189" s="260"/>
      <c r="G189" s="260"/>
      <c r="H189" s="261"/>
      <c r="I189" s="7"/>
    </row>
    <row r="190" spans="1:16" x14ac:dyDescent="0.25">
      <c r="A190" s="6"/>
      <c r="B190" s="168" t="s">
        <v>34</v>
      </c>
      <c r="C190" s="83"/>
      <c r="D190" s="39"/>
      <c r="E190" s="259"/>
      <c r="F190" s="260"/>
      <c r="G190" s="260"/>
      <c r="H190" s="261"/>
      <c r="I190" s="7"/>
      <c r="K190" s="18" t="s">
        <v>49</v>
      </c>
      <c r="L190" s="18" t="s">
        <v>33</v>
      </c>
      <c r="M190" s="18" t="s">
        <v>3</v>
      </c>
    </row>
    <row r="191" spans="1:16" x14ac:dyDescent="0.25">
      <c r="A191" s="6"/>
      <c r="B191" s="168" t="s">
        <v>35</v>
      </c>
      <c r="C191" s="81"/>
      <c r="D191" s="39"/>
      <c r="E191" s="259"/>
      <c r="F191" s="260"/>
      <c r="G191" s="260"/>
      <c r="H191" s="261"/>
      <c r="I191" s="7"/>
    </row>
    <row r="192" spans="1:16" x14ac:dyDescent="0.25">
      <c r="A192" s="6"/>
      <c r="B192" s="168" t="s">
        <v>36</v>
      </c>
      <c r="C192" s="84"/>
      <c r="D192" s="39"/>
      <c r="E192" s="259"/>
      <c r="F192" s="260"/>
      <c r="G192" s="260"/>
      <c r="H192" s="261"/>
      <c r="I192" s="7"/>
    </row>
    <row r="193" spans="1:15" x14ac:dyDescent="0.25">
      <c r="A193" s="6"/>
      <c r="B193" s="168" t="s">
        <v>37</v>
      </c>
      <c r="C193" s="85"/>
      <c r="D193" s="39"/>
      <c r="E193" s="259"/>
      <c r="F193" s="260"/>
      <c r="G193" s="260"/>
      <c r="H193" s="261"/>
      <c r="I193" s="7"/>
    </row>
    <row r="194" spans="1:15" ht="13.8" x14ac:dyDescent="0.3">
      <c r="A194" s="6"/>
      <c r="B194" s="168" t="s">
        <v>38</v>
      </c>
      <c r="C194" s="236"/>
      <c r="D194" s="39"/>
      <c r="E194" s="235" t="str">
        <f>IF(AND(C190=K190,C194=0),"FATAL Error: MIP should not be zero for FHA loans","")</f>
        <v/>
      </c>
      <c r="F194" s="235"/>
      <c r="G194" s="235"/>
      <c r="H194" s="235"/>
      <c r="I194" s="7"/>
      <c r="O194" s="1">
        <f>IF(E194&lt;&gt;"",1,0)</f>
        <v>0</v>
      </c>
    </row>
    <row r="195" spans="1:15" x14ac:dyDescent="0.25">
      <c r="A195" s="6"/>
      <c r="B195" s="168" t="s">
        <v>48</v>
      </c>
      <c r="C195" s="182">
        <f>IF(C191=0,0,-PMT(C192/12,C193*12,C191))</f>
        <v>0</v>
      </c>
      <c r="D195" s="39"/>
      <c r="E195" s="39"/>
      <c r="F195" s="38"/>
      <c r="G195" s="38"/>
      <c r="H195" s="39"/>
      <c r="I195" s="7"/>
    </row>
    <row r="196" spans="1:15" x14ac:dyDescent="0.25">
      <c r="A196" s="6"/>
      <c r="B196" s="168" t="s">
        <v>39</v>
      </c>
      <c r="C196" s="86"/>
      <c r="D196" s="39"/>
      <c r="E196" s="259"/>
      <c r="F196" s="260"/>
      <c r="G196" s="260"/>
      <c r="H196" s="261"/>
      <c r="I196" s="7"/>
    </row>
    <row r="197" spans="1:15" x14ac:dyDescent="0.25">
      <c r="A197" s="6"/>
      <c r="B197" s="168" t="s">
        <v>482</v>
      </c>
      <c r="C197" s="220"/>
      <c r="D197" s="113"/>
      <c r="E197" s="259"/>
      <c r="F197" s="260"/>
      <c r="G197" s="260"/>
      <c r="H197" s="261"/>
      <c r="I197" s="7"/>
    </row>
    <row r="198" spans="1:15" x14ac:dyDescent="0.25">
      <c r="A198" s="6"/>
      <c r="B198" s="51"/>
      <c r="C198" s="51"/>
      <c r="D198" s="51"/>
      <c r="E198" s="56"/>
      <c r="F198" s="56"/>
      <c r="G198" s="56"/>
      <c r="H198" s="56"/>
      <c r="I198" s="7"/>
      <c r="K198" s="29"/>
      <c r="L198" s="29"/>
    </row>
    <row r="199" spans="1:15" x14ac:dyDescent="0.25">
      <c r="A199" s="6"/>
      <c r="B199" s="179" t="s">
        <v>101</v>
      </c>
      <c r="C199" s="39"/>
      <c r="D199" s="39"/>
      <c r="E199" s="39"/>
      <c r="F199" s="39"/>
      <c r="G199" s="39"/>
      <c r="H199" s="39"/>
      <c r="I199" s="7"/>
      <c r="K199" s="29"/>
      <c r="L199" s="29"/>
    </row>
    <row r="200" spans="1:15" ht="13.8" x14ac:dyDescent="0.3">
      <c r="A200" s="21" t="s">
        <v>47</v>
      </c>
      <c r="B200" s="183" t="s">
        <v>102</v>
      </c>
      <c r="C200" s="87"/>
      <c r="D200" s="39"/>
      <c r="E200" s="280" t="str">
        <f>IF(UPPER(C200)="YES",J$200,"")</f>
        <v/>
      </c>
      <c r="F200" s="280"/>
      <c r="G200" s="280"/>
      <c r="H200" s="280"/>
      <c r="I200" s="7"/>
      <c r="J200" s="1" t="s">
        <v>231</v>
      </c>
      <c r="K200" s="29"/>
      <c r="L200" s="29"/>
    </row>
    <row r="201" spans="1:15" x14ac:dyDescent="0.25">
      <c r="A201" s="6"/>
      <c r="B201" s="30"/>
      <c r="C201" s="31"/>
      <c r="D201" s="51"/>
      <c r="E201" s="31"/>
      <c r="F201" s="51"/>
      <c r="G201" s="51"/>
      <c r="H201" s="51"/>
      <c r="I201" s="7"/>
      <c r="K201" s="29"/>
      <c r="L201" s="29"/>
    </row>
    <row r="202" spans="1:15" x14ac:dyDescent="0.25">
      <c r="A202" s="21" t="s">
        <v>47</v>
      </c>
      <c r="B202" s="179" t="s">
        <v>171</v>
      </c>
      <c r="C202" s="31"/>
      <c r="D202" s="51"/>
      <c r="E202" s="31"/>
      <c r="F202" s="51"/>
      <c r="G202" s="51"/>
      <c r="H202" s="51"/>
      <c r="I202" s="7"/>
      <c r="K202" s="29"/>
      <c r="L202" s="29"/>
    </row>
    <row r="203" spans="1:15" ht="13.8" x14ac:dyDescent="0.3">
      <c r="A203" s="6"/>
      <c r="B203" s="184" t="s">
        <v>172</v>
      </c>
      <c r="C203" s="87"/>
      <c r="D203" s="51"/>
      <c r="E203" s="280" t="str">
        <f>IF(UPPER(C203)="YES",J$200,"")</f>
        <v/>
      </c>
      <c r="F203" s="280"/>
      <c r="G203" s="280"/>
      <c r="H203" s="280"/>
      <c r="I203" s="7"/>
      <c r="K203" s="29"/>
      <c r="L203" s="29"/>
    </row>
    <row r="204" spans="1:15" x14ac:dyDescent="0.25">
      <c r="A204" s="8"/>
      <c r="B204" s="12"/>
      <c r="C204" s="12"/>
      <c r="D204" s="12"/>
      <c r="E204" s="12"/>
      <c r="F204" s="12"/>
      <c r="G204" s="12"/>
      <c r="H204" s="12"/>
      <c r="I204" s="13"/>
    </row>
    <row r="205" spans="1:15" x14ac:dyDescent="0.25">
      <c r="A205" s="6"/>
      <c r="B205" s="51"/>
      <c r="C205" s="51"/>
      <c r="D205" s="51"/>
      <c r="E205" s="51"/>
      <c r="F205" s="51"/>
      <c r="G205" s="51"/>
      <c r="H205" s="51"/>
      <c r="I205" s="7"/>
    </row>
    <row r="206" spans="1:15" ht="17.399999999999999" x14ac:dyDescent="0.3">
      <c r="A206" s="6"/>
      <c r="B206" s="32" t="s">
        <v>522</v>
      </c>
      <c r="C206" s="33"/>
      <c r="D206" s="33"/>
      <c r="E206" s="33"/>
      <c r="F206" s="33"/>
      <c r="G206" s="33"/>
      <c r="H206" s="33"/>
      <c r="I206" s="7"/>
    </row>
    <row r="207" spans="1:15" ht="17.399999999999999" x14ac:dyDescent="0.3">
      <c r="A207" s="6"/>
      <c r="B207" s="32"/>
      <c r="C207" s="33"/>
      <c r="D207" s="33"/>
      <c r="E207" s="33"/>
      <c r="F207" s="33"/>
      <c r="G207" s="33"/>
      <c r="H207" s="33"/>
      <c r="I207" s="7"/>
    </row>
    <row r="208" spans="1:15" x14ac:dyDescent="0.25">
      <c r="A208" s="6"/>
      <c r="B208" s="39"/>
      <c r="C208" s="39"/>
      <c r="D208" s="39"/>
      <c r="E208" s="39"/>
      <c r="F208" s="39"/>
      <c r="G208" s="39"/>
      <c r="H208" s="39"/>
      <c r="I208" s="7"/>
    </row>
    <row r="209" spans="1:9" x14ac:dyDescent="0.25">
      <c r="A209" s="21" t="s">
        <v>47</v>
      </c>
      <c r="B209" s="113" t="s">
        <v>409</v>
      </c>
      <c r="C209" s="39"/>
      <c r="D209" s="39"/>
      <c r="E209" s="39"/>
      <c r="F209" s="39"/>
      <c r="G209" s="39"/>
      <c r="H209" s="39"/>
      <c r="I209" s="7"/>
    </row>
    <row r="210" spans="1:9" x14ac:dyDescent="0.25">
      <c r="A210" s="6"/>
      <c r="B210" s="39"/>
      <c r="C210" s="81"/>
      <c r="D210" s="39"/>
      <c r="E210" s="34" t="str">
        <f>IF(C210="Yes","Complete the remainder of Section B","Skip to Section C")</f>
        <v>Skip to Section C</v>
      </c>
      <c r="F210" s="39"/>
      <c r="G210" s="39"/>
      <c r="H210" s="39"/>
      <c r="I210" s="7"/>
    </row>
    <row r="211" spans="1:9" x14ac:dyDescent="0.25">
      <c r="A211" s="6"/>
      <c r="I211" s="7"/>
    </row>
    <row r="212" spans="1:9" s="5" customFormat="1" ht="17.399999999999999" x14ac:dyDescent="0.3">
      <c r="A212" s="2"/>
      <c r="B212" s="3" t="s">
        <v>45</v>
      </c>
      <c r="C212" s="3"/>
      <c r="D212" s="3"/>
      <c r="E212" s="3"/>
      <c r="F212" s="3"/>
      <c r="G212" s="3"/>
      <c r="H212" s="3"/>
      <c r="I212" s="4"/>
    </row>
    <row r="213" spans="1:9" x14ac:dyDescent="0.25">
      <c r="A213" s="6"/>
      <c r="B213" s="39"/>
      <c r="C213" s="39"/>
      <c r="D213" s="39"/>
      <c r="E213" s="39"/>
      <c r="F213" s="39"/>
      <c r="G213" s="39"/>
      <c r="H213" s="39"/>
      <c r="I213" s="7"/>
    </row>
    <row r="214" spans="1:9" x14ac:dyDescent="0.25">
      <c r="A214" s="6"/>
      <c r="B214" s="37" t="s">
        <v>58</v>
      </c>
      <c r="C214" s="9" t="s">
        <v>31</v>
      </c>
      <c r="D214" s="39"/>
      <c r="E214" s="14" t="s">
        <v>4</v>
      </c>
      <c r="F214" s="39"/>
      <c r="G214" s="39"/>
      <c r="H214" s="39"/>
      <c r="I214" s="7"/>
    </row>
    <row r="215" spans="1:9" x14ac:dyDescent="0.25">
      <c r="A215" s="6"/>
      <c r="B215" s="177" t="s">
        <v>6</v>
      </c>
      <c r="C215" s="185">
        <f>IF(C179=$L$179,C52,0)</f>
        <v>0</v>
      </c>
      <c r="D215" s="39"/>
      <c r="E215" s="259"/>
      <c r="F215" s="260"/>
      <c r="G215" s="260"/>
      <c r="H215" s="261"/>
      <c r="I215" s="7"/>
    </row>
    <row r="216" spans="1:9" x14ac:dyDescent="0.25">
      <c r="A216" s="6"/>
      <c r="B216" s="177" t="s">
        <v>50</v>
      </c>
      <c r="C216" s="185">
        <f>+C55</f>
        <v>0</v>
      </c>
      <c r="D216" s="39"/>
      <c r="E216" s="259"/>
      <c r="F216" s="260"/>
      <c r="G216" s="260"/>
      <c r="H216" s="261"/>
      <c r="I216" s="7"/>
    </row>
    <row r="217" spans="1:9" x14ac:dyDescent="0.25">
      <c r="A217" s="6"/>
      <c r="B217" s="177" t="s">
        <v>51</v>
      </c>
      <c r="C217" s="185">
        <f>+C58</f>
        <v>0</v>
      </c>
      <c r="D217" s="39"/>
      <c r="E217" s="259"/>
      <c r="F217" s="260"/>
      <c r="G217" s="260"/>
      <c r="H217" s="261"/>
      <c r="I217" s="7"/>
    </row>
    <row r="218" spans="1:9" x14ac:dyDescent="0.25">
      <c r="A218" s="6"/>
      <c r="B218" s="177" t="s">
        <v>182</v>
      </c>
      <c r="C218" s="185">
        <f>C61</f>
        <v>0</v>
      </c>
      <c r="D218" s="51"/>
      <c r="E218" s="259"/>
      <c r="F218" s="260"/>
      <c r="G218" s="260"/>
      <c r="H218" s="261"/>
      <c r="I218" s="7"/>
    </row>
    <row r="219" spans="1:9" x14ac:dyDescent="0.25">
      <c r="A219" s="6"/>
      <c r="B219" s="177" t="s">
        <v>248</v>
      </c>
      <c r="C219" s="185">
        <f>C64</f>
        <v>0</v>
      </c>
      <c r="D219" s="39"/>
      <c r="E219" s="259"/>
      <c r="F219" s="260"/>
      <c r="G219" s="260"/>
      <c r="H219" s="261"/>
      <c r="I219" s="7"/>
    </row>
    <row r="220" spans="1:9" x14ac:dyDescent="0.25">
      <c r="A220" s="6"/>
      <c r="B220" s="37"/>
      <c r="C220" s="9"/>
      <c r="D220" s="39"/>
      <c r="E220" s="14"/>
      <c r="F220" s="39"/>
      <c r="G220" s="39"/>
      <c r="H220" s="39"/>
      <c r="I220" s="7"/>
    </row>
    <row r="221" spans="1:9" x14ac:dyDescent="0.25">
      <c r="A221" s="6"/>
      <c r="B221" s="50" t="s">
        <v>370</v>
      </c>
      <c r="C221" s="9" t="s">
        <v>31</v>
      </c>
      <c r="D221" s="39"/>
      <c r="E221" s="14" t="s">
        <v>4</v>
      </c>
      <c r="F221" s="39"/>
      <c r="G221" s="39"/>
      <c r="H221" s="39"/>
      <c r="I221" s="7"/>
    </row>
    <row r="222" spans="1:9" x14ac:dyDescent="0.25">
      <c r="A222" s="6"/>
      <c r="B222" s="168" t="s">
        <v>5</v>
      </c>
      <c r="C222" s="186">
        <f>IF(C179=$K$179,C191,0)</f>
        <v>0</v>
      </c>
      <c r="D222" s="39"/>
      <c r="E222" s="39"/>
      <c r="F222" s="39"/>
      <c r="G222" s="39"/>
      <c r="H222" s="39"/>
      <c r="I222" s="7"/>
    </row>
    <row r="223" spans="1:9" x14ac:dyDescent="0.25">
      <c r="A223" s="6"/>
      <c r="B223" s="168" t="s">
        <v>7</v>
      </c>
      <c r="C223" s="90">
        <v>0</v>
      </c>
      <c r="D223" s="39"/>
      <c r="E223" s="259"/>
      <c r="F223" s="260"/>
      <c r="G223" s="260"/>
      <c r="H223" s="261"/>
      <c r="I223" s="7"/>
    </row>
    <row r="224" spans="1:9" x14ac:dyDescent="0.25">
      <c r="A224" s="21" t="s">
        <v>47</v>
      </c>
      <c r="B224" s="39" t="s">
        <v>66</v>
      </c>
      <c r="C224" s="22"/>
      <c r="D224" s="39"/>
      <c r="E224" s="39"/>
      <c r="F224" s="39"/>
      <c r="G224" s="39"/>
      <c r="H224" s="39"/>
      <c r="I224" s="7"/>
    </row>
    <row r="225" spans="1:10" x14ac:dyDescent="0.25">
      <c r="A225" s="6"/>
      <c r="B225" s="167" t="s">
        <v>62</v>
      </c>
      <c r="C225" s="90">
        <v>0</v>
      </c>
      <c r="D225" s="39"/>
      <c r="E225" s="259" t="s">
        <v>1</v>
      </c>
      <c r="F225" s="260"/>
      <c r="G225" s="260"/>
      <c r="H225" s="261"/>
      <c r="I225" s="7"/>
    </row>
    <row r="226" spans="1:10" x14ac:dyDescent="0.25">
      <c r="A226" s="6"/>
      <c r="B226" s="167" t="s">
        <v>214</v>
      </c>
      <c r="C226" s="90">
        <v>0</v>
      </c>
      <c r="D226" s="51"/>
      <c r="E226" s="259" t="s">
        <v>1</v>
      </c>
      <c r="F226" s="260"/>
      <c r="G226" s="260"/>
      <c r="H226" s="261"/>
      <c r="I226" s="7"/>
    </row>
    <row r="227" spans="1:10" x14ac:dyDescent="0.25">
      <c r="A227" s="6"/>
      <c r="B227" s="171" t="s">
        <v>152</v>
      </c>
      <c r="C227" s="90">
        <v>0</v>
      </c>
      <c r="D227" s="39"/>
      <c r="E227" s="259" t="s">
        <v>1</v>
      </c>
      <c r="F227" s="260"/>
      <c r="G227" s="260"/>
      <c r="H227" s="261"/>
      <c r="I227" s="7"/>
    </row>
    <row r="228" spans="1:10" x14ac:dyDescent="0.25">
      <c r="A228" s="6"/>
      <c r="B228" s="89" t="s">
        <v>334</v>
      </c>
      <c r="C228" s="90">
        <v>0</v>
      </c>
      <c r="D228" s="39"/>
      <c r="E228" s="259" t="s">
        <v>1</v>
      </c>
      <c r="F228" s="260"/>
      <c r="G228" s="260"/>
      <c r="H228" s="261"/>
      <c r="I228" s="7"/>
    </row>
    <row r="229" spans="1:10" x14ac:dyDescent="0.25">
      <c r="A229" s="6"/>
      <c r="B229" s="89" t="s">
        <v>334</v>
      </c>
      <c r="C229" s="90">
        <v>0</v>
      </c>
      <c r="D229" s="39"/>
      <c r="E229" s="259" t="s">
        <v>1</v>
      </c>
      <c r="F229" s="260"/>
      <c r="G229" s="260"/>
      <c r="H229" s="261"/>
      <c r="I229" s="7"/>
    </row>
    <row r="230" spans="1:10" x14ac:dyDescent="0.25">
      <c r="A230" s="6"/>
      <c r="B230" s="89" t="s">
        <v>334</v>
      </c>
      <c r="C230" s="90">
        <v>0</v>
      </c>
      <c r="D230" s="39"/>
      <c r="E230" s="259" t="s">
        <v>1</v>
      </c>
      <c r="F230" s="260"/>
      <c r="G230" s="260"/>
      <c r="H230" s="261"/>
      <c r="I230" s="7"/>
    </row>
    <row r="231" spans="1:10" x14ac:dyDescent="0.25">
      <c r="A231" s="6"/>
      <c r="B231" s="89" t="s">
        <v>334</v>
      </c>
      <c r="C231" s="90">
        <v>0</v>
      </c>
      <c r="D231" s="39"/>
      <c r="E231" s="259" t="s">
        <v>1</v>
      </c>
      <c r="F231" s="260"/>
      <c r="G231" s="260"/>
      <c r="H231" s="261"/>
      <c r="I231" s="7"/>
    </row>
    <row r="232" spans="1:10" x14ac:dyDescent="0.25">
      <c r="A232" s="6"/>
      <c r="B232" s="89" t="s">
        <v>334</v>
      </c>
      <c r="C232" s="90">
        <v>0</v>
      </c>
      <c r="D232" s="39"/>
      <c r="E232" s="259" t="s">
        <v>1</v>
      </c>
      <c r="F232" s="260"/>
      <c r="G232" s="260"/>
      <c r="H232" s="261"/>
      <c r="I232" s="7"/>
    </row>
    <row r="233" spans="1:10" x14ac:dyDescent="0.25">
      <c r="A233" s="6"/>
      <c r="B233" s="50"/>
      <c r="C233" s="9"/>
      <c r="D233" s="113"/>
      <c r="E233" s="14"/>
      <c r="F233" s="113"/>
      <c r="G233" s="113"/>
      <c r="H233" s="113"/>
      <c r="I233" s="7"/>
    </row>
    <row r="234" spans="1:10" x14ac:dyDescent="0.25">
      <c r="A234" s="6"/>
      <c r="B234" s="37" t="s">
        <v>59</v>
      </c>
      <c r="C234" s="9" t="s">
        <v>31</v>
      </c>
      <c r="D234" s="39"/>
      <c r="E234" s="14" t="s">
        <v>4</v>
      </c>
      <c r="F234" s="39"/>
      <c r="G234" s="39"/>
      <c r="H234" s="39"/>
      <c r="I234" s="7"/>
    </row>
    <row r="235" spans="1:10" x14ac:dyDescent="0.25">
      <c r="A235" s="6"/>
      <c r="B235" s="168" t="s">
        <v>8</v>
      </c>
      <c r="C235" s="186">
        <f>+C68</f>
        <v>0</v>
      </c>
      <c r="D235" s="39"/>
      <c r="E235" s="259" t="s">
        <v>1</v>
      </c>
      <c r="F235" s="260"/>
      <c r="G235" s="260"/>
      <c r="H235" s="261"/>
      <c r="I235" s="7"/>
      <c r="J235" s="15"/>
    </row>
    <row r="236" spans="1:10" x14ac:dyDescent="0.25">
      <c r="A236" s="6"/>
      <c r="B236" s="168" t="s">
        <v>9</v>
      </c>
      <c r="C236" s="90">
        <v>0</v>
      </c>
      <c r="D236" s="39"/>
      <c r="E236" s="259" t="s">
        <v>1</v>
      </c>
      <c r="F236" s="260"/>
      <c r="G236" s="260"/>
      <c r="H236" s="261"/>
      <c r="I236" s="7"/>
    </row>
    <row r="237" spans="1:10" x14ac:dyDescent="0.25">
      <c r="A237" s="6"/>
      <c r="B237" s="168" t="s">
        <v>10</v>
      </c>
      <c r="C237" s="90">
        <v>0</v>
      </c>
      <c r="D237" s="39"/>
      <c r="E237" s="259" t="s">
        <v>1</v>
      </c>
      <c r="F237" s="260"/>
      <c r="G237" s="260"/>
      <c r="H237" s="261"/>
      <c r="I237" s="7"/>
    </row>
    <row r="238" spans="1:10" x14ac:dyDescent="0.25">
      <c r="A238" s="6"/>
      <c r="B238" s="89" t="s">
        <v>67</v>
      </c>
      <c r="C238" s="90">
        <v>0</v>
      </c>
      <c r="D238" s="39"/>
      <c r="E238" s="259" t="s">
        <v>1</v>
      </c>
      <c r="F238" s="260"/>
      <c r="G238" s="260"/>
      <c r="H238" s="261"/>
      <c r="I238" s="7"/>
    </row>
    <row r="239" spans="1:10" x14ac:dyDescent="0.25">
      <c r="A239" s="6"/>
      <c r="B239" s="89" t="s">
        <v>67</v>
      </c>
      <c r="C239" s="90">
        <v>0</v>
      </c>
      <c r="D239" s="39"/>
      <c r="E239" s="259" t="s">
        <v>1</v>
      </c>
      <c r="F239" s="260"/>
      <c r="G239" s="260"/>
      <c r="H239" s="261"/>
      <c r="I239" s="7"/>
    </row>
    <row r="240" spans="1:10" x14ac:dyDescent="0.25">
      <c r="A240" s="6"/>
      <c r="B240" s="89" t="s">
        <v>60</v>
      </c>
      <c r="C240" s="90">
        <v>0</v>
      </c>
      <c r="D240" s="39"/>
      <c r="E240" s="259" t="s">
        <v>1</v>
      </c>
      <c r="F240" s="260"/>
      <c r="G240" s="260"/>
      <c r="H240" s="261"/>
      <c r="I240" s="7"/>
    </row>
    <row r="241" spans="1:16" x14ac:dyDescent="0.25">
      <c r="A241" s="6"/>
      <c r="B241" s="89" t="s">
        <v>60</v>
      </c>
      <c r="C241" s="90">
        <v>0</v>
      </c>
      <c r="D241" s="39"/>
      <c r="E241" s="259" t="s">
        <v>1</v>
      </c>
      <c r="F241" s="260"/>
      <c r="G241" s="260"/>
      <c r="H241" s="261"/>
      <c r="I241" s="7"/>
    </row>
    <row r="242" spans="1:16" x14ac:dyDescent="0.25">
      <c r="A242" s="6"/>
      <c r="B242" s="89" t="s">
        <v>60</v>
      </c>
      <c r="C242" s="90">
        <v>0</v>
      </c>
      <c r="D242" s="39"/>
      <c r="E242" s="259" t="s">
        <v>1</v>
      </c>
      <c r="F242" s="260"/>
      <c r="G242" s="260"/>
      <c r="H242" s="261"/>
      <c r="I242" s="7"/>
    </row>
    <row r="243" spans="1:16" x14ac:dyDescent="0.25">
      <c r="A243" s="6"/>
      <c r="I243" s="7"/>
    </row>
    <row r="244" spans="1:16" x14ac:dyDescent="0.25">
      <c r="A244" s="6"/>
      <c r="B244" s="203" t="s">
        <v>61</v>
      </c>
      <c r="C244" s="206">
        <f>SUM(C214:C243)</f>
        <v>0</v>
      </c>
      <c r="D244" s="39"/>
      <c r="E244" s="39"/>
      <c r="F244" s="39"/>
      <c r="G244" s="39"/>
      <c r="H244" s="39"/>
      <c r="I244" s="7"/>
    </row>
    <row r="245" spans="1:16" x14ac:dyDescent="0.25">
      <c r="A245" s="6"/>
      <c r="B245" s="39"/>
      <c r="C245" s="10"/>
      <c r="D245" s="39"/>
      <c r="E245" s="39"/>
      <c r="F245" s="39"/>
      <c r="G245" s="39"/>
      <c r="H245" s="39"/>
      <c r="I245" s="7"/>
    </row>
    <row r="246" spans="1:16" x14ac:dyDescent="0.25">
      <c r="A246" s="6"/>
      <c r="B246" s="177" t="s">
        <v>377</v>
      </c>
      <c r="C246" s="190">
        <f>+C372</f>
        <v>0</v>
      </c>
      <c r="D246" s="39"/>
      <c r="E246" s="109" t="s">
        <v>342</v>
      </c>
      <c r="F246" s="39"/>
      <c r="G246" s="39"/>
      <c r="H246" s="39"/>
      <c r="I246" s="7"/>
      <c r="J246" s="20">
        <f>+C248</f>
        <v>0</v>
      </c>
      <c r="K246" s="1" t="s">
        <v>94</v>
      </c>
    </row>
    <row r="247" spans="1:16" x14ac:dyDescent="0.25">
      <c r="A247" s="6"/>
      <c r="B247" s="39"/>
      <c r="C247" s="10"/>
      <c r="D247" s="39"/>
      <c r="E247" s="39"/>
      <c r="F247" s="39"/>
      <c r="G247" s="39"/>
      <c r="H247" s="39"/>
      <c r="I247" s="7"/>
      <c r="J247" s="20">
        <f>+C374</f>
        <v>0</v>
      </c>
      <c r="K247" s="1" t="s">
        <v>95</v>
      </c>
    </row>
    <row r="248" spans="1:16" x14ac:dyDescent="0.25">
      <c r="A248" s="6"/>
      <c r="B248" s="203" t="s">
        <v>11</v>
      </c>
      <c r="C248" s="206">
        <f>+C246+C244</f>
        <v>0</v>
      </c>
      <c r="D248" s="39"/>
      <c r="E248" s="39"/>
      <c r="F248" s="39"/>
      <c r="G248" s="39"/>
      <c r="H248" s="39"/>
      <c r="I248" s="7"/>
      <c r="J248" s="20">
        <f>+J246-J247</f>
        <v>0</v>
      </c>
      <c r="K248" s="1" t="s">
        <v>96</v>
      </c>
    </row>
    <row r="249" spans="1:16" ht="13.8" x14ac:dyDescent="0.3">
      <c r="A249" s="6"/>
      <c r="B249" s="39" t="s">
        <v>97</v>
      </c>
      <c r="C249" s="29" t="str">
        <f>IF(ROUND($J$248,0)=0,"Yes",IF($J$248&gt;0,"Uses low by "&amp;TEXT($J$248,"$#,##0"),"Sources low by "&amp;TEXT(-$J$248,"$#,##0")))</f>
        <v>Yes</v>
      </c>
      <c r="D249" s="39"/>
      <c r="E249" s="61" t="str">
        <f>IF($J$248=0,"",IF($J$248&lt;0,"FATAL Imbalance: S&amp;U will balance if deferred fee is increased by "&amp;TEXT(-$J$248,"$#,##0"),"FATAL Imbalance: S&amp;U will balance if deferred fee is reduced by "&amp;TEXT($J$248,"$#,##0")))</f>
        <v/>
      </c>
      <c r="F249" s="39"/>
      <c r="G249" s="39"/>
      <c r="H249" s="39"/>
      <c r="I249" s="7"/>
      <c r="O249" s="1">
        <f>IF(E249&lt;&gt;"",1,0)</f>
        <v>0</v>
      </c>
    </row>
    <row r="250" spans="1:16" x14ac:dyDescent="0.25">
      <c r="A250" s="6"/>
      <c r="B250" s="39"/>
      <c r="C250" s="39"/>
      <c r="D250" s="39"/>
      <c r="E250" s="39"/>
      <c r="F250" s="39"/>
      <c r="G250" s="39"/>
      <c r="H250" s="39"/>
      <c r="I250" s="7"/>
      <c r="O250" s="12"/>
    </row>
    <row r="251" spans="1:16" ht="17.399999999999999" x14ac:dyDescent="0.3">
      <c r="A251" s="6"/>
      <c r="B251" s="3" t="s">
        <v>46</v>
      </c>
      <c r="C251" s="39"/>
      <c r="D251" s="39"/>
      <c r="E251" s="39"/>
      <c r="F251" s="39"/>
      <c r="G251" s="39"/>
      <c r="H251" s="39"/>
      <c r="I251" s="7"/>
      <c r="O251" s="1">
        <f>O102+O121+O194+O249</f>
        <v>0</v>
      </c>
      <c r="P251" s="1" t="s">
        <v>514</v>
      </c>
    </row>
    <row r="252" spans="1:16" x14ac:dyDescent="0.25">
      <c r="A252" s="6"/>
      <c r="B252" s="39"/>
      <c r="C252" s="39"/>
      <c r="D252" s="39"/>
      <c r="E252" s="39"/>
      <c r="F252" s="39"/>
      <c r="G252" s="39"/>
      <c r="H252" s="39"/>
      <c r="I252" s="7"/>
    </row>
    <row r="253" spans="1:16" x14ac:dyDescent="0.25">
      <c r="A253" s="6"/>
      <c r="B253" s="37" t="s">
        <v>43</v>
      </c>
      <c r="C253" s="9" t="str">
        <f>+C$214</f>
        <v>Proposed Amount</v>
      </c>
      <c r="D253" s="39"/>
      <c r="E253" s="14" t="s">
        <v>4</v>
      </c>
      <c r="F253" s="39"/>
      <c r="G253" s="39"/>
      <c r="H253" s="39"/>
      <c r="I253" s="7"/>
    </row>
    <row r="254" spans="1:16" ht="12.75" customHeight="1" x14ac:dyDescent="0.3">
      <c r="A254" s="21" t="s">
        <v>47</v>
      </c>
      <c r="B254" s="189" t="s">
        <v>24</v>
      </c>
      <c r="C254" s="190">
        <f>+C116</f>
        <v>0</v>
      </c>
      <c r="D254" s="39"/>
      <c r="E254" s="259" t="s">
        <v>1</v>
      </c>
      <c r="F254" s="260"/>
      <c r="G254" s="260"/>
      <c r="H254" s="261"/>
      <c r="I254" s="4"/>
    </row>
    <row r="255" spans="1:16" ht="12.75" customHeight="1" x14ac:dyDescent="0.3">
      <c r="A255" s="6" t="s">
        <v>64</v>
      </c>
      <c r="B255" s="205" t="str">
        <f>"   "&amp;B117</f>
        <v xml:space="preserve">   Other (describe)</v>
      </c>
      <c r="C255" s="190">
        <f>+C117</f>
        <v>0</v>
      </c>
      <c r="D255" s="71"/>
      <c r="E255" s="259" t="s">
        <v>1</v>
      </c>
      <c r="F255" s="260"/>
      <c r="G255" s="260"/>
      <c r="H255" s="261"/>
      <c r="I255" s="4"/>
    </row>
    <row r="256" spans="1:16" ht="12.75" customHeight="1" x14ac:dyDescent="0.3">
      <c r="A256" s="6" t="s">
        <v>64</v>
      </c>
      <c r="B256" s="205" t="str">
        <f t="shared" ref="B256:B258" si="0">"   "&amp;B118</f>
        <v xml:space="preserve">   Other (describe)</v>
      </c>
      <c r="C256" s="190">
        <f>+C118</f>
        <v>0</v>
      </c>
      <c r="D256" s="71"/>
      <c r="E256" s="259" t="s">
        <v>1</v>
      </c>
      <c r="F256" s="260"/>
      <c r="G256" s="260"/>
      <c r="H256" s="261"/>
      <c r="I256" s="4"/>
    </row>
    <row r="257" spans="1:9" ht="12.75" customHeight="1" x14ac:dyDescent="0.3">
      <c r="A257" s="6" t="s">
        <v>64</v>
      </c>
      <c r="B257" s="205" t="str">
        <f t="shared" si="0"/>
        <v xml:space="preserve">   Other (describe)</v>
      </c>
      <c r="C257" s="190">
        <f>+C119</f>
        <v>0</v>
      </c>
      <c r="D257" s="71"/>
      <c r="E257" s="259" t="s">
        <v>1</v>
      </c>
      <c r="F257" s="260"/>
      <c r="G257" s="260"/>
      <c r="H257" s="261"/>
      <c r="I257" s="4"/>
    </row>
    <row r="258" spans="1:9" ht="12.75" customHeight="1" x14ac:dyDescent="0.3">
      <c r="A258" s="6" t="s">
        <v>64</v>
      </c>
      <c r="B258" s="205" t="str">
        <f t="shared" si="0"/>
        <v xml:space="preserve">   Other (describe)</v>
      </c>
      <c r="C258" s="190">
        <f>+C120</f>
        <v>0</v>
      </c>
      <c r="D258" s="71"/>
      <c r="E258" s="259" t="s">
        <v>1</v>
      </c>
      <c r="F258" s="260"/>
      <c r="G258" s="260"/>
      <c r="H258" s="261"/>
      <c r="I258" s="4"/>
    </row>
    <row r="259" spans="1:9" ht="12.75" customHeight="1" x14ac:dyDescent="0.3">
      <c r="A259" s="21" t="s">
        <v>47</v>
      </c>
      <c r="B259" s="113" t="s">
        <v>56</v>
      </c>
      <c r="C259" s="190">
        <f>+C135+C137</f>
        <v>0</v>
      </c>
      <c r="D259" s="39"/>
      <c r="E259" s="259" t="s">
        <v>1</v>
      </c>
      <c r="F259" s="260"/>
      <c r="G259" s="260"/>
      <c r="H259" s="261"/>
      <c r="I259" s="4"/>
    </row>
    <row r="260" spans="1:9" ht="12.75" customHeight="1" x14ac:dyDescent="0.3">
      <c r="A260" s="6" t="s">
        <v>64</v>
      </c>
      <c r="B260" s="168" t="s">
        <v>65</v>
      </c>
      <c r="C260" s="190">
        <f>+-C155</f>
        <v>0</v>
      </c>
      <c r="D260" s="39"/>
      <c r="E260" s="259" t="s">
        <v>1</v>
      </c>
      <c r="F260" s="260"/>
      <c r="G260" s="260"/>
      <c r="H260" s="261"/>
      <c r="I260" s="4"/>
    </row>
    <row r="261" spans="1:9" ht="12.75" customHeight="1" x14ac:dyDescent="0.3">
      <c r="A261" s="6"/>
      <c r="B261" s="177" t="s">
        <v>457</v>
      </c>
      <c r="C261" s="190">
        <f>+C139</f>
        <v>0</v>
      </c>
      <c r="D261" s="39"/>
      <c r="E261" s="259" t="s">
        <v>1</v>
      </c>
      <c r="F261" s="260"/>
      <c r="G261" s="260"/>
      <c r="H261" s="261"/>
      <c r="I261" s="4"/>
    </row>
    <row r="262" spans="1:9" ht="12.75" customHeight="1" x14ac:dyDescent="0.3">
      <c r="A262" s="6"/>
      <c r="B262" s="177" t="s">
        <v>25</v>
      </c>
      <c r="C262" s="190">
        <f>C141</f>
        <v>0</v>
      </c>
      <c r="D262" s="39"/>
      <c r="E262" s="259" t="s">
        <v>1</v>
      </c>
      <c r="F262" s="260"/>
      <c r="G262" s="260"/>
      <c r="H262" s="261"/>
      <c r="I262" s="4"/>
    </row>
    <row r="263" spans="1:9" ht="12.75" customHeight="1" x14ac:dyDescent="0.3">
      <c r="A263" s="6"/>
      <c r="B263" s="177" t="s">
        <v>54</v>
      </c>
      <c r="C263" s="190">
        <f>C143</f>
        <v>0</v>
      </c>
      <c r="D263" s="39"/>
      <c r="E263" s="259" t="s">
        <v>1</v>
      </c>
      <c r="F263" s="260"/>
      <c r="G263" s="260"/>
      <c r="H263" s="261"/>
      <c r="I263" s="4"/>
    </row>
    <row r="264" spans="1:9" ht="12.75" customHeight="1" x14ac:dyDescent="0.3">
      <c r="A264" s="6"/>
      <c r="B264" s="177" t="str">
        <f>"   "&amp;B147</f>
        <v xml:space="preserve">   Other #1</v>
      </c>
      <c r="C264" s="190">
        <f>C147</f>
        <v>0</v>
      </c>
      <c r="D264" s="39"/>
      <c r="E264" s="259" t="s">
        <v>1</v>
      </c>
      <c r="F264" s="260"/>
      <c r="G264" s="260"/>
      <c r="H264" s="261"/>
      <c r="I264" s="4"/>
    </row>
    <row r="265" spans="1:9" ht="12.75" customHeight="1" x14ac:dyDescent="0.3">
      <c r="A265" s="6"/>
      <c r="B265" s="177" t="str">
        <f>"   "&amp;B149</f>
        <v xml:space="preserve">   Other #2</v>
      </c>
      <c r="C265" s="190">
        <f>C149</f>
        <v>0</v>
      </c>
      <c r="D265" s="39"/>
      <c r="E265" s="259" t="s">
        <v>1</v>
      </c>
      <c r="F265" s="260"/>
      <c r="G265" s="260"/>
      <c r="H265" s="261"/>
      <c r="I265" s="4"/>
    </row>
    <row r="266" spans="1:9" ht="12.75" customHeight="1" x14ac:dyDescent="0.3">
      <c r="A266" s="6"/>
      <c r="B266" s="177" t="str">
        <f>"   "&amp;B151</f>
        <v xml:space="preserve">   Other #3</v>
      </c>
      <c r="C266" s="190">
        <f>C151</f>
        <v>0</v>
      </c>
      <c r="D266" s="39"/>
      <c r="E266" s="259" t="s">
        <v>1</v>
      </c>
      <c r="F266" s="260"/>
      <c r="G266" s="260"/>
      <c r="H266" s="261"/>
      <c r="I266" s="4"/>
    </row>
    <row r="267" spans="1:9" x14ac:dyDescent="0.25">
      <c r="A267" s="6"/>
      <c r="B267" s="39"/>
      <c r="C267" s="10"/>
      <c r="D267" s="39"/>
      <c r="E267" s="10"/>
      <c r="F267" s="39"/>
      <c r="G267" s="39"/>
      <c r="H267" s="39"/>
      <c r="I267" s="7"/>
    </row>
    <row r="268" spans="1:9" x14ac:dyDescent="0.25">
      <c r="A268" s="6"/>
      <c r="B268" s="37" t="s">
        <v>44</v>
      </c>
      <c r="C268" s="10"/>
      <c r="D268" s="39"/>
      <c r="E268" s="10"/>
      <c r="F268" s="39"/>
      <c r="G268" s="39"/>
      <c r="H268" s="39"/>
      <c r="I268" s="7"/>
    </row>
    <row r="269" spans="1:9" ht="12.75" customHeight="1" x14ac:dyDescent="0.3">
      <c r="A269" s="21" t="s">
        <v>47</v>
      </c>
      <c r="B269" s="189" t="s">
        <v>56</v>
      </c>
      <c r="C269" s="190">
        <f>+F135+F137</f>
        <v>0</v>
      </c>
      <c r="D269" s="39"/>
      <c r="E269" s="259" t="s">
        <v>1</v>
      </c>
      <c r="F269" s="260"/>
      <c r="G269" s="260"/>
      <c r="H269" s="261"/>
      <c r="I269" s="4"/>
    </row>
    <row r="270" spans="1:9" ht="12.75" customHeight="1" x14ac:dyDescent="0.3">
      <c r="A270" s="6"/>
      <c r="B270" s="177" t="s">
        <v>65</v>
      </c>
      <c r="C270" s="190">
        <f>+-C156</f>
        <v>0</v>
      </c>
      <c r="D270" s="39"/>
      <c r="E270" s="259" t="s">
        <v>1</v>
      </c>
      <c r="F270" s="260"/>
      <c r="G270" s="260"/>
      <c r="H270" s="261"/>
      <c r="I270" s="4"/>
    </row>
    <row r="271" spans="1:9" ht="12.75" customHeight="1" x14ac:dyDescent="0.3">
      <c r="A271" s="6"/>
      <c r="B271" s="177" t="s">
        <v>458</v>
      </c>
      <c r="C271" s="190">
        <f>+F139</f>
        <v>0</v>
      </c>
      <c r="D271" s="39"/>
      <c r="E271" s="259" t="s">
        <v>1</v>
      </c>
      <c r="F271" s="260"/>
      <c r="G271" s="260"/>
      <c r="H271" s="261"/>
      <c r="I271" s="4"/>
    </row>
    <row r="272" spans="1:9" ht="12.75" customHeight="1" x14ac:dyDescent="0.3">
      <c r="A272" s="6"/>
      <c r="B272" s="179" t="s">
        <v>23</v>
      </c>
      <c r="C272" s="204">
        <f>+F145</f>
        <v>0</v>
      </c>
      <c r="D272" s="39"/>
      <c r="E272" s="259" t="s">
        <v>1</v>
      </c>
      <c r="F272" s="260"/>
      <c r="G272" s="260"/>
      <c r="H272" s="261"/>
      <c r="I272" s="4"/>
    </row>
    <row r="273" spans="1:10" ht="12.75" customHeight="1" x14ac:dyDescent="0.3">
      <c r="A273" s="6"/>
      <c r="B273" s="177" t="str">
        <f>B264</f>
        <v xml:space="preserve">   Other #1</v>
      </c>
      <c r="C273" s="190">
        <f>F147</f>
        <v>0</v>
      </c>
      <c r="D273" s="39"/>
      <c r="E273" s="259" t="s">
        <v>1</v>
      </c>
      <c r="F273" s="260"/>
      <c r="G273" s="260"/>
      <c r="H273" s="261"/>
      <c r="I273" s="4"/>
    </row>
    <row r="274" spans="1:10" ht="12.75" customHeight="1" x14ac:dyDescent="0.3">
      <c r="A274" s="6"/>
      <c r="B274" s="177" t="str">
        <f t="shared" ref="B274:B275" si="1">B265</f>
        <v xml:space="preserve">   Other #2</v>
      </c>
      <c r="C274" s="190">
        <f>F149</f>
        <v>0</v>
      </c>
      <c r="D274" s="39"/>
      <c r="E274" s="259" t="s">
        <v>1</v>
      </c>
      <c r="F274" s="260"/>
      <c r="G274" s="260"/>
      <c r="H274" s="261"/>
      <c r="I274" s="4"/>
    </row>
    <row r="275" spans="1:10" ht="12.75" customHeight="1" x14ac:dyDescent="0.3">
      <c r="A275" s="6"/>
      <c r="B275" s="177" t="str">
        <f t="shared" si="1"/>
        <v xml:space="preserve">   Other #3</v>
      </c>
      <c r="C275" s="190">
        <f>F151</f>
        <v>0</v>
      </c>
      <c r="D275" s="39"/>
      <c r="E275" s="259" t="s">
        <v>1</v>
      </c>
      <c r="F275" s="260"/>
      <c r="G275" s="260"/>
      <c r="H275" s="261"/>
      <c r="I275" s="4"/>
    </row>
    <row r="276" spans="1:10" x14ac:dyDescent="0.25">
      <c r="A276" s="6"/>
      <c r="B276" s="37"/>
      <c r="C276" s="10"/>
      <c r="D276" s="39"/>
      <c r="E276" s="39"/>
      <c r="F276" s="39"/>
      <c r="G276" s="39"/>
      <c r="H276" s="39"/>
      <c r="I276" s="7"/>
      <c r="J276" s="16"/>
    </row>
    <row r="277" spans="1:10" x14ac:dyDescent="0.25">
      <c r="A277" s="6"/>
      <c r="B277" s="48" t="s">
        <v>119</v>
      </c>
      <c r="C277" s="10"/>
      <c r="D277" s="47"/>
      <c r="E277" s="47"/>
      <c r="F277" s="47"/>
      <c r="G277" s="47"/>
      <c r="H277" s="47"/>
      <c r="I277" s="7"/>
      <c r="J277" s="16"/>
    </row>
    <row r="278" spans="1:10" x14ac:dyDescent="0.25">
      <c r="A278" s="6"/>
      <c r="B278" s="168" t="s">
        <v>55</v>
      </c>
      <c r="C278" s="185">
        <f>+C52</f>
        <v>0</v>
      </c>
      <c r="D278" s="39"/>
      <c r="E278" s="259" t="s">
        <v>1</v>
      </c>
      <c r="F278" s="260"/>
      <c r="G278" s="260"/>
      <c r="H278" s="261"/>
      <c r="I278" s="7"/>
      <c r="J278" s="17"/>
    </row>
    <row r="279" spans="1:10" x14ac:dyDescent="0.25">
      <c r="A279" s="6"/>
      <c r="B279" s="168" t="s">
        <v>249</v>
      </c>
      <c r="C279" s="185">
        <f>+C216</f>
        <v>0</v>
      </c>
      <c r="D279" s="39"/>
      <c r="E279" s="259" t="s">
        <v>1</v>
      </c>
      <c r="F279" s="260"/>
      <c r="G279" s="260"/>
      <c r="H279" s="261"/>
      <c r="I279" s="7"/>
      <c r="J279" s="17"/>
    </row>
    <row r="280" spans="1:10" x14ac:dyDescent="0.25">
      <c r="A280" s="6"/>
      <c r="B280" s="168" t="s">
        <v>250</v>
      </c>
      <c r="C280" s="185">
        <f>+C217</f>
        <v>0</v>
      </c>
      <c r="D280" s="39"/>
      <c r="E280" s="259" t="s">
        <v>1</v>
      </c>
      <c r="F280" s="260"/>
      <c r="G280" s="260"/>
      <c r="H280" s="261"/>
      <c r="I280" s="7"/>
      <c r="J280" s="17"/>
    </row>
    <row r="281" spans="1:10" x14ac:dyDescent="0.25">
      <c r="A281" s="6"/>
      <c r="B281" s="168" t="s">
        <v>251</v>
      </c>
      <c r="C281" s="185">
        <f>+C218</f>
        <v>0</v>
      </c>
      <c r="D281" s="39"/>
      <c r="E281" s="259" t="s">
        <v>1</v>
      </c>
      <c r="F281" s="260"/>
      <c r="G281" s="260"/>
      <c r="H281" s="261"/>
      <c r="I281" s="7"/>
    </row>
    <row r="282" spans="1:10" x14ac:dyDescent="0.25">
      <c r="A282" s="6"/>
      <c r="B282" s="168" t="s">
        <v>252</v>
      </c>
      <c r="C282" s="185">
        <f>+C219</f>
        <v>0</v>
      </c>
      <c r="D282" s="71"/>
      <c r="E282" s="259" t="s">
        <v>1</v>
      </c>
      <c r="F282" s="260"/>
      <c r="G282" s="260"/>
      <c r="H282" s="261"/>
      <c r="I282" s="7"/>
    </row>
    <row r="283" spans="1:10" x14ac:dyDescent="0.25">
      <c r="A283" s="6"/>
      <c r="B283" s="48"/>
      <c r="C283" s="10"/>
      <c r="D283" s="47"/>
      <c r="E283" s="47"/>
      <c r="F283" s="47"/>
      <c r="G283" s="47"/>
      <c r="H283" s="47"/>
      <c r="I283" s="7"/>
      <c r="J283" s="16"/>
    </row>
    <row r="284" spans="1:10" x14ac:dyDescent="0.25">
      <c r="A284" s="6"/>
      <c r="B284" s="50" t="s">
        <v>365</v>
      </c>
      <c r="C284" s="10"/>
      <c r="D284" s="113"/>
      <c r="E284" s="113"/>
      <c r="F284" s="113"/>
      <c r="G284" s="113"/>
      <c r="H284" s="113"/>
      <c r="I284" s="7"/>
      <c r="J284" s="16"/>
    </row>
    <row r="285" spans="1:10" ht="12.75" customHeight="1" x14ac:dyDescent="0.3">
      <c r="A285" s="21" t="s">
        <v>47</v>
      </c>
      <c r="B285" s="189" t="s">
        <v>57</v>
      </c>
      <c r="C285" s="185">
        <f>+H135+H137</f>
        <v>0</v>
      </c>
      <c r="D285" s="39"/>
      <c r="E285" s="259" t="s">
        <v>1</v>
      </c>
      <c r="F285" s="260"/>
      <c r="G285" s="260"/>
      <c r="H285" s="261"/>
      <c r="I285" s="4"/>
    </row>
    <row r="286" spans="1:10" ht="12.75" customHeight="1" x14ac:dyDescent="0.3">
      <c r="A286" s="6"/>
      <c r="B286" s="168" t="s">
        <v>63</v>
      </c>
      <c r="C286" s="190">
        <f>+-C157</f>
        <v>0</v>
      </c>
      <c r="D286" s="39"/>
      <c r="E286" s="259" t="s">
        <v>1</v>
      </c>
      <c r="F286" s="260"/>
      <c r="G286" s="260"/>
      <c r="H286" s="261"/>
      <c r="I286" s="4"/>
    </row>
    <row r="287" spans="1:10" ht="12.75" customHeight="1" x14ac:dyDescent="0.3">
      <c r="A287" s="6"/>
      <c r="B287" s="168" t="s">
        <v>118</v>
      </c>
      <c r="C287" s="185">
        <f>H139</f>
        <v>0</v>
      </c>
      <c r="D287" s="47"/>
      <c r="E287" s="259" t="s">
        <v>1</v>
      </c>
      <c r="F287" s="260"/>
      <c r="G287" s="260"/>
      <c r="H287" s="261"/>
      <c r="I287" s="4"/>
    </row>
    <row r="288" spans="1:10" x14ac:dyDescent="0.25">
      <c r="A288" s="6"/>
      <c r="I288" s="7"/>
    </row>
    <row r="289" spans="1:10" x14ac:dyDescent="0.25">
      <c r="A289" s="6"/>
      <c r="B289" s="50" t="s">
        <v>366</v>
      </c>
      <c r="C289" s="10"/>
      <c r="D289" s="113"/>
      <c r="E289" s="113"/>
      <c r="F289" s="113"/>
      <c r="G289" s="113"/>
      <c r="H289" s="113"/>
      <c r="I289" s="7"/>
      <c r="J289" s="16"/>
    </row>
    <row r="290" spans="1:10" ht="12.75" customHeight="1" x14ac:dyDescent="0.3">
      <c r="A290" s="21" t="s">
        <v>47</v>
      </c>
      <c r="B290" s="167" t="s">
        <v>196</v>
      </c>
      <c r="C290" s="90">
        <v>0</v>
      </c>
      <c r="D290" s="51"/>
      <c r="E290" s="259" t="s">
        <v>1</v>
      </c>
      <c r="F290" s="260"/>
      <c r="G290" s="260"/>
      <c r="H290" s="261"/>
      <c r="I290" s="4"/>
    </row>
    <row r="291" spans="1:10" x14ac:dyDescent="0.25">
      <c r="A291" s="6"/>
      <c r="B291" s="50" t="s">
        <v>367</v>
      </c>
      <c r="C291" s="10"/>
      <c r="D291" s="113"/>
      <c r="E291" s="113"/>
      <c r="F291" s="113"/>
      <c r="G291" s="113"/>
      <c r="H291" s="113"/>
      <c r="I291" s="7"/>
      <c r="J291" s="16"/>
    </row>
    <row r="292" spans="1:10" x14ac:dyDescent="0.25">
      <c r="A292" s="6"/>
      <c r="B292" s="172" t="s">
        <v>194</v>
      </c>
      <c r="C292" s="90">
        <v>0</v>
      </c>
      <c r="D292" s="47"/>
      <c r="E292" s="259" t="s">
        <v>1</v>
      </c>
      <c r="F292" s="260"/>
      <c r="G292" s="260"/>
      <c r="H292" s="261"/>
      <c r="I292" s="7"/>
    </row>
    <row r="293" spans="1:10" x14ac:dyDescent="0.25">
      <c r="A293" s="6"/>
      <c r="B293" s="172" t="s">
        <v>123</v>
      </c>
      <c r="C293" s="90">
        <v>0</v>
      </c>
      <c r="D293" s="39"/>
      <c r="E293" s="259" t="s">
        <v>1</v>
      </c>
      <c r="F293" s="260"/>
      <c r="G293" s="260"/>
      <c r="H293" s="261"/>
      <c r="I293" s="7"/>
    </row>
    <row r="294" spans="1:10" x14ac:dyDescent="0.25">
      <c r="A294" s="6"/>
      <c r="B294" s="172" t="s">
        <v>125</v>
      </c>
      <c r="C294" s="90">
        <v>0</v>
      </c>
      <c r="D294" s="39"/>
      <c r="E294" s="259" t="s">
        <v>1</v>
      </c>
      <c r="F294" s="260"/>
      <c r="G294" s="260"/>
      <c r="H294" s="261"/>
      <c r="I294" s="7"/>
    </row>
    <row r="295" spans="1:10" x14ac:dyDescent="0.25">
      <c r="A295" s="6"/>
      <c r="B295" s="172" t="s">
        <v>124</v>
      </c>
      <c r="C295" s="90">
        <v>0</v>
      </c>
      <c r="D295" s="39"/>
      <c r="E295" s="259" t="s">
        <v>1</v>
      </c>
      <c r="F295" s="260"/>
      <c r="G295" s="260"/>
      <c r="H295" s="261"/>
      <c r="I295" s="7"/>
    </row>
    <row r="296" spans="1:10" x14ac:dyDescent="0.25">
      <c r="A296" s="6"/>
      <c r="B296" s="172" t="s">
        <v>112</v>
      </c>
      <c r="C296" s="90">
        <v>0</v>
      </c>
      <c r="D296" s="39"/>
      <c r="E296" s="259" t="s">
        <v>1</v>
      </c>
      <c r="F296" s="260"/>
      <c r="G296" s="260"/>
      <c r="H296" s="261"/>
      <c r="I296" s="7"/>
    </row>
    <row r="297" spans="1:10" x14ac:dyDescent="0.25">
      <c r="A297" s="6"/>
      <c r="B297" s="172" t="s">
        <v>126</v>
      </c>
      <c r="C297" s="90">
        <v>0</v>
      </c>
      <c r="D297" s="39"/>
      <c r="E297" s="259" t="s">
        <v>1</v>
      </c>
      <c r="F297" s="260"/>
      <c r="G297" s="260"/>
      <c r="H297" s="261"/>
      <c r="I297" s="7"/>
    </row>
    <row r="298" spans="1:10" x14ac:dyDescent="0.25">
      <c r="A298" s="6"/>
      <c r="B298" s="172" t="s">
        <v>127</v>
      </c>
      <c r="C298" s="90">
        <v>0</v>
      </c>
      <c r="D298" s="39"/>
      <c r="E298" s="259" t="s">
        <v>1</v>
      </c>
      <c r="F298" s="260"/>
      <c r="G298" s="260"/>
      <c r="H298" s="261"/>
      <c r="I298" s="7"/>
    </row>
    <row r="299" spans="1:10" x14ac:dyDescent="0.25">
      <c r="A299" s="6"/>
      <c r="B299" s="172" t="s">
        <v>210</v>
      </c>
      <c r="C299" s="90">
        <v>0</v>
      </c>
      <c r="D299" s="51"/>
      <c r="E299" s="259" t="s">
        <v>1</v>
      </c>
      <c r="F299" s="260"/>
      <c r="G299" s="260"/>
      <c r="H299" s="261"/>
      <c r="I299" s="7"/>
    </row>
    <row r="300" spans="1:10" x14ac:dyDescent="0.25">
      <c r="A300" s="6"/>
      <c r="B300" s="172" t="s">
        <v>211</v>
      </c>
      <c r="C300" s="90">
        <v>0</v>
      </c>
      <c r="D300" s="51"/>
      <c r="E300" s="259" t="s">
        <v>1</v>
      </c>
      <c r="F300" s="260"/>
      <c r="G300" s="260"/>
      <c r="H300" s="261"/>
      <c r="I300" s="7"/>
    </row>
    <row r="301" spans="1:10" x14ac:dyDescent="0.25">
      <c r="A301" s="6"/>
      <c r="B301" s="172" t="s">
        <v>27</v>
      </c>
      <c r="C301" s="90">
        <v>0</v>
      </c>
      <c r="D301" s="39"/>
      <c r="E301" s="259" t="s">
        <v>1</v>
      </c>
      <c r="F301" s="260"/>
      <c r="G301" s="260"/>
      <c r="H301" s="261"/>
      <c r="I301" s="7"/>
    </row>
    <row r="302" spans="1:10" x14ac:dyDescent="0.25">
      <c r="A302" s="6"/>
      <c r="B302" s="172" t="s">
        <v>70</v>
      </c>
      <c r="C302" s="90">
        <v>0</v>
      </c>
      <c r="D302" s="39"/>
      <c r="E302" s="259" t="s">
        <v>1</v>
      </c>
      <c r="F302" s="260"/>
      <c r="G302" s="260"/>
      <c r="H302" s="261"/>
      <c r="I302" s="7"/>
    </row>
    <row r="303" spans="1:10" x14ac:dyDescent="0.25">
      <c r="A303" s="6"/>
      <c r="B303" s="172" t="s">
        <v>21</v>
      </c>
      <c r="C303" s="90">
        <v>0</v>
      </c>
      <c r="D303" s="39"/>
      <c r="E303" s="259" t="s">
        <v>1</v>
      </c>
      <c r="F303" s="260"/>
      <c r="G303" s="260"/>
      <c r="H303" s="261"/>
      <c r="I303" s="7"/>
    </row>
    <row r="304" spans="1:10" x14ac:dyDescent="0.25">
      <c r="A304" s="6"/>
      <c r="B304" s="172" t="s">
        <v>128</v>
      </c>
      <c r="C304" s="90">
        <v>0</v>
      </c>
      <c r="D304" s="39"/>
      <c r="E304" s="259" t="s">
        <v>1</v>
      </c>
      <c r="F304" s="260"/>
      <c r="G304" s="260"/>
      <c r="H304" s="261"/>
      <c r="I304" s="7"/>
    </row>
    <row r="305" spans="1:10" x14ac:dyDescent="0.25">
      <c r="A305" s="6"/>
      <c r="B305" s="172" t="s">
        <v>113</v>
      </c>
      <c r="C305" s="90">
        <v>0</v>
      </c>
      <c r="D305" s="39"/>
      <c r="E305" s="259" t="s">
        <v>1</v>
      </c>
      <c r="F305" s="260"/>
      <c r="G305" s="260"/>
      <c r="H305" s="261"/>
      <c r="I305" s="7"/>
    </row>
    <row r="306" spans="1:10" x14ac:dyDescent="0.25">
      <c r="A306" s="6"/>
      <c r="B306" s="172" t="s">
        <v>129</v>
      </c>
      <c r="C306" s="90">
        <v>0</v>
      </c>
      <c r="D306" s="39"/>
      <c r="E306" s="259" t="s">
        <v>1</v>
      </c>
      <c r="F306" s="260"/>
      <c r="G306" s="260"/>
      <c r="H306" s="261"/>
      <c r="I306" s="7"/>
    </row>
    <row r="307" spans="1:10" x14ac:dyDescent="0.25">
      <c r="A307" s="6"/>
      <c r="B307" s="172" t="s">
        <v>130</v>
      </c>
      <c r="C307" s="90">
        <v>0</v>
      </c>
      <c r="D307" s="39"/>
      <c r="E307" s="259" t="s">
        <v>1</v>
      </c>
      <c r="F307" s="260"/>
      <c r="G307" s="260"/>
      <c r="H307" s="261"/>
      <c r="I307" s="7"/>
    </row>
    <row r="308" spans="1:10" x14ac:dyDescent="0.25">
      <c r="A308" s="6"/>
      <c r="B308" s="172" t="s">
        <v>22</v>
      </c>
      <c r="C308" s="90">
        <v>0</v>
      </c>
      <c r="D308" s="39"/>
      <c r="E308" s="259" t="s">
        <v>1</v>
      </c>
      <c r="F308" s="260"/>
      <c r="G308" s="260"/>
      <c r="H308" s="261"/>
      <c r="I308" s="7"/>
    </row>
    <row r="309" spans="1:10" x14ac:dyDescent="0.25">
      <c r="A309" s="6"/>
      <c r="B309" s="192" t="s">
        <v>134</v>
      </c>
      <c r="C309" s="90">
        <v>0</v>
      </c>
      <c r="D309" s="39"/>
      <c r="E309" s="259" t="s">
        <v>1</v>
      </c>
      <c r="F309" s="260"/>
      <c r="G309" s="260"/>
      <c r="H309" s="261"/>
      <c r="I309" s="7"/>
    </row>
    <row r="310" spans="1:10" ht="12.75" customHeight="1" x14ac:dyDescent="0.3">
      <c r="A310" s="6"/>
      <c r="B310" s="114" t="s">
        <v>334</v>
      </c>
      <c r="C310" s="90">
        <v>0</v>
      </c>
      <c r="D310" s="39"/>
      <c r="E310" s="259" t="s">
        <v>1</v>
      </c>
      <c r="F310" s="260"/>
      <c r="G310" s="260"/>
      <c r="H310" s="261"/>
      <c r="I310" s="4"/>
    </row>
    <row r="311" spans="1:10" ht="12.75" customHeight="1" x14ac:dyDescent="0.3">
      <c r="A311" s="6"/>
      <c r="B311" s="114" t="s">
        <v>334</v>
      </c>
      <c r="C311" s="90">
        <v>0</v>
      </c>
      <c r="D311" s="39"/>
      <c r="E311" s="259" t="s">
        <v>1</v>
      </c>
      <c r="F311" s="260"/>
      <c r="G311" s="260"/>
      <c r="H311" s="261"/>
      <c r="I311" s="4"/>
    </row>
    <row r="312" spans="1:10" ht="12.75" customHeight="1" x14ac:dyDescent="0.3">
      <c r="A312" s="6"/>
      <c r="B312" s="114" t="s">
        <v>334</v>
      </c>
      <c r="C312" s="90">
        <v>0</v>
      </c>
      <c r="D312" s="39"/>
      <c r="E312" s="259" t="s">
        <v>1</v>
      </c>
      <c r="F312" s="260"/>
      <c r="G312" s="260"/>
      <c r="H312" s="261"/>
      <c r="I312" s="4"/>
    </row>
    <row r="313" spans="1:10" x14ac:dyDescent="0.25">
      <c r="A313" s="6"/>
      <c r="B313" s="50" t="s">
        <v>368</v>
      </c>
      <c r="C313" s="10"/>
      <c r="D313" s="39"/>
      <c r="E313" s="39"/>
      <c r="F313" s="39"/>
      <c r="G313" s="39"/>
      <c r="H313" s="39"/>
      <c r="I313" s="7"/>
      <c r="J313" s="16"/>
    </row>
    <row r="314" spans="1:10" x14ac:dyDescent="0.25">
      <c r="A314" s="6"/>
      <c r="B314" s="172" t="s">
        <v>131</v>
      </c>
      <c r="C314" s="90">
        <v>0</v>
      </c>
      <c r="D314" s="39"/>
      <c r="E314" s="259" t="s">
        <v>1</v>
      </c>
      <c r="F314" s="260"/>
      <c r="G314" s="260"/>
      <c r="H314" s="261"/>
      <c r="I314" s="7"/>
    </row>
    <row r="315" spans="1:10" x14ac:dyDescent="0.25">
      <c r="A315" s="6"/>
      <c r="B315" s="172" t="s">
        <v>132</v>
      </c>
      <c r="C315" s="90">
        <v>0</v>
      </c>
      <c r="D315" s="39"/>
      <c r="E315" s="259" t="s">
        <v>1</v>
      </c>
      <c r="F315" s="260"/>
      <c r="G315" s="260"/>
      <c r="H315" s="261"/>
      <c r="I315" s="7"/>
    </row>
    <row r="316" spans="1:10" x14ac:dyDescent="0.25">
      <c r="A316" s="6"/>
      <c r="B316" s="172" t="s">
        <v>133</v>
      </c>
      <c r="C316" s="90">
        <v>0</v>
      </c>
      <c r="D316" s="39"/>
      <c r="E316" s="259" t="s">
        <v>1</v>
      </c>
      <c r="F316" s="260"/>
      <c r="G316" s="260"/>
      <c r="H316" s="261"/>
      <c r="I316" s="7"/>
    </row>
    <row r="317" spans="1:10" x14ac:dyDescent="0.25">
      <c r="A317" s="6"/>
      <c r="B317" s="172" t="s">
        <v>19</v>
      </c>
      <c r="C317" s="90">
        <v>0</v>
      </c>
      <c r="D317" s="47"/>
      <c r="E317" s="259" t="s">
        <v>1</v>
      </c>
      <c r="F317" s="260"/>
      <c r="G317" s="260"/>
      <c r="H317" s="261"/>
      <c r="I317" s="7"/>
    </row>
    <row r="318" spans="1:10" x14ac:dyDescent="0.25">
      <c r="A318" s="6"/>
      <c r="B318" s="172" t="s">
        <v>136</v>
      </c>
      <c r="C318" s="90">
        <v>0</v>
      </c>
      <c r="D318" s="47"/>
      <c r="E318" s="259" t="s">
        <v>1</v>
      </c>
      <c r="F318" s="260"/>
      <c r="G318" s="260"/>
      <c r="H318" s="261"/>
      <c r="I318" s="7"/>
    </row>
    <row r="319" spans="1:10" x14ac:dyDescent="0.25">
      <c r="A319" s="6"/>
      <c r="B319" s="172" t="s">
        <v>145</v>
      </c>
      <c r="C319" s="90">
        <v>0</v>
      </c>
      <c r="D319" s="39"/>
      <c r="E319" s="259" t="s">
        <v>1</v>
      </c>
      <c r="F319" s="260"/>
      <c r="G319" s="260"/>
      <c r="H319" s="261"/>
      <c r="I319" s="7"/>
    </row>
    <row r="320" spans="1:10" x14ac:dyDescent="0.25">
      <c r="A320" s="6"/>
      <c r="B320" s="172" t="s">
        <v>135</v>
      </c>
      <c r="C320" s="90">
        <v>0</v>
      </c>
      <c r="D320" s="39"/>
      <c r="E320" s="259" t="s">
        <v>1</v>
      </c>
      <c r="F320" s="260"/>
      <c r="G320" s="260"/>
      <c r="H320" s="261"/>
      <c r="I320" s="7"/>
    </row>
    <row r="321" spans="1:9" x14ac:dyDescent="0.25">
      <c r="A321" s="6"/>
      <c r="B321" s="172" t="s">
        <v>212</v>
      </c>
      <c r="C321" s="90">
        <v>0</v>
      </c>
      <c r="D321" s="51"/>
      <c r="E321" s="259" t="s">
        <v>1</v>
      </c>
      <c r="F321" s="260"/>
      <c r="G321" s="260"/>
      <c r="H321" s="261"/>
      <c r="I321" s="7"/>
    </row>
    <row r="322" spans="1:9" x14ac:dyDescent="0.25">
      <c r="A322" s="6"/>
      <c r="B322" s="192" t="s">
        <v>213</v>
      </c>
      <c r="C322" s="90">
        <v>0</v>
      </c>
      <c r="D322" s="51"/>
      <c r="E322" s="259" t="s">
        <v>1</v>
      </c>
      <c r="F322" s="260"/>
      <c r="G322" s="260"/>
      <c r="H322" s="261"/>
      <c r="I322" s="7"/>
    </row>
    <row r="323" spans="1:9" ht="12.75" customHeight="1" x14ac:dyDescent="0.3">
      <c r="A323" s="6"/>
      <c r="B323" s="114" t="s">
        <v>334</v>
      </c>
      <c r="C323" s="90">
        <v>0</v>
      </c>
      <c r="D323" s="47"/>
      <c r="E323" s="259" t="s">
        <v>1</v>
      </c>
      <c r="F323" s="260"/>
      <c r="G323" s="260"/>
      <c r="H323" s="261"/>
      <c r="I323" s="4"/>
    </row>
    <row r="324" spans="1:9" ht="12.75" customHeight="1" x14ac:dyDescent="0.3">
      <c r="A324" s="6"/>
      <c r="B324" s="114" t="s">
        <v>334</v>
      </c>
      <c r="C324" s="90">
        <v>0</v>
      </c>
      <c r="D324" s="47"/>
      <c r="E324" s="259" t="s">
        <v>1</v>
      </c>
      <c r="F324" s="260"/>
      <c r="G324" s="260"/>
      <c r="H324" s="261"/>
      <c r="I324" s="4"/>
    </row>
    <row r="325" spans="1:9" ht="12.75" customHeight="1" x14ac:dyDescent="0.3">
      <c r="A325" s="6"/>
      <c r="B325" s="114" t="s">
        <v>334</v>
      </c>
      <c r="C325" s="90">
        <v>0</v>
      </c>
      <c r="D325" s="47"/>
      <c r="E325" s="259" t="s">
        <v>1</v>
      </c>
      <c r="F325" s="260"/>
      <c r="G325" s="260"/>
      <c r="H325" s="261"/>
      <c r="I325" s="4"/>
    </row>
    <row r="326" spans="1:9" x14ac:dyDescent="0.25">
      <c r="A326" s="6"/>
      <c r="B326" s="50" t="s">
        <v>369</v>
      </c>
      <c r="I326" s="7"/>
    </row>
    <row r="327" spans="1:9" x14ac:dyDescent="0.25">
      <c r="A327" s="6"/>
      <c r="B327" s="172" t="s">
        <v>146</v>
      </c>
      <c r="C327" s="90">
        <v>0</v>
      </c>
      <c r="D327" s="47"/>
      <c r="E327" s="259" t="s">
        <v>1</v>
      </c>
      <c r="F327" s="260"/>
      <c r="G327" s="260"/>
      <c r="H327" s="261"/>
      <c r="I327" s="7"/>
    </row>
    <row r="328" spans="1:9" x14ac:dyDescent="0.25">
      <c r="A328" s="6"/>
      <c r="B328" s="172" t="s">
        <v>147</v>
      </c>
      <c r="C328" s="90">
        <v>0</v>
      </c>
      <c r="D328" s="47"/>
      <c r="E328" s="259" t="s">
        <v>1</v>
      </c>
      <c r="F328" s="260"/>
      <c r="G328" s="260"/>
      <c r="H328" s="261"/>
      <c r="I328" s="7"/>
    </row>
    <row r="329" spans="1:9" x14ac:dyDescent="0.25">
      <c r="A329" s="6"/>
      <c r="B329" s="172" t="s">
        <v>148</v>
      </c>
      <c r="C329" s="90">
        <v>0</v>
      </c>
      <c r="D329" s="47"/>
      <c r="E329" s="259" t="s">
        <v>1</v>
      </c>
      <c r="F329" s="260"/>
      <c r="G329" s="260"/>
      <c r="H329" s="261"/>
      <c r="I329" s="7"/>
    </row>
    <row r="330" spans="1:9" x14ac:dyDescent="0.25">
      <c r="A330" s="6"/>
      <c r="B330" s="172" t="s">
        <v>20</v>
      </c>
      <c r="C330" s="90">
        <v>0</v>
      </c>
      <c r="D330" s="39"/>
      <c r="E330" s="259" t="s">
        <v>1</v>
      </c>
      <c r="F330" s="260"/>
      <c r="G330" s="260"/>
      <c r="H330" s="261"/>
      <c r="I330" s="7"/>
    </row>
    <row r="331" spans="1:9" x14ac:dyDescent="0.25">
      <c r="A331" s="6"/>
      <c r="B331" s="172" t="s">
        <v>26</v>
      </c>
      <c r="C331" s="90">
        <v>0</v>
      </c>
      <c r="D331" s="39"/>
      <c r="E331" s="259" t="s">
        <v>1</v>
      </c>
      <c r="F331" s="260"/>
      <c r="G331" s="260"/>
      <c r="H331" s="261"/>
      <c r="I331" s="7"/>
    </row>
    <row r="332" spans="1:9" x14ac:dyDescent="0.25">
      <c r="A332" s="6"/>
      <c r="B332" s="172" t="s">
        <v>259</v>
      </c>
      <c r="C332" s="90">
        <v>0</v>
      </c>
      <c r="D332" s="39"/>
      <c r="E332" s="259" t="s">
        <v>1</v>
      </c>
      <c r="F332" s="260"/>
      <c r="G332" s="260"/>
      <c r="H332" s="261"/>
      <c r="I332" s="7"/>
    </row>
    <row r="333" spans="1:9" x14ac:dyDescent="0.25">
      <c r="A333" s="6"/>
      <c r="B333" s="192" t="s">
        <v>137</v>
      </c>
      <c r="C333" s="90">
        <v>0</v>
      </c>
      <c r="D333" s="39"/>
      <c r="E333" s="259" t="s">
        <v>1</v>
      </c>
      <c r="F333" s="260"/>
      <c r="G333" s="260"/>
      <c r="H333" s="261"/>
      <c r="I333" s="7"/>
    </row>
    <row r="334" spans="1:9" x14ac:dyDescent="0.25">
      <c r="A334" s="6"/>
      <c r="B334" s="114" t="s">
        <v>69</v>
      </c>
      <c r="C334" s="90">
        <v>0</v>
      </c>
      <c r="D334" s="39"/>
      <c r="E334" s="259" t="s">
        <v>1</v>
      </c>
      <c r="F334" s="260"/>
      <c r="G334" s="260"/>
      <c r="H334" s="261"/>
      <c r="I334" s="7"/>
    </row>
    <row r="335" spans="1:9" x14ac:dyDescent="0.25">
      <c r="A335" s="6"/>
      <c r="B335" s="114" t="s">
        <v>69</v>
      </c>
      <c r="C335" s="90">
        <v>0</v>
      </c>
      <c r="D335" s="39"/>
      <c r="E335" s="259" t="s">
        <v>1</v>
      </c>
      <c r="F335" s="260"/>
      <c r="G335" s="260"/>
      <c r="H335" s="261"/>
      <c r="I335" s="7"/>
    </row>
    <row r="336" spans="1:9" x14ac:dyDescent="0.25">
      <c r="A336" s="6"/>
      <c r="B336" s="114" t="s">
        <v>69</v>
      </c>
      <c r="C336" s="90">
        <v>0</v>
      </c>
      <c r="D336" s="39"/>
      <c r="E336" s="259" t="s">
        <v>1</v>
      </c>
      <c r="F336" s="260"/>
      <c r="G336" s="260"/>
      <c r="H336" s="261"/>
      <c r="I336" s="7"/>
    </row>
    <row r="337" spans="1:10" x14ac:dyDescent="0.25">
      <c r="A337" s="6"/>
      <c r="B337" s="114" t="s">
        <v>69</v>
      </c>
      <c r="C337" s="90">
        <v>0</v>
      </c>
      <c r="D337" s="39"/>
      <c r="E337" s="259" t="s">
        <v>1</v>
      </c>
      <c r="F337" s="260"/>
      <c r="G337" s="260"/>
      <c r="H337" s="261"/>
      <c r="I337" s="7"/>
    </row>
    <row r="338" spans="1:10" x14ac:dyDescent="0.25">
      <c r="A338" s="6"/>
      <c r="B338" s="114" t="s">
        <v>69</v>
      </c>
      <c r="C338" s="90">
        <v>0</v>
      </c>
      <c r="D338" s="39"/>
      <c r="E338" s="259" t="s">
        <v>1</v>
      </c>
      <c r="F338" s="260"/>
      <c r="G338" s="260"/>
      <c r="H338" s="261"/>
      <c r="I338" s="7"/>
    </row>
    <row r="339" spans="1:10" x14ac:dyDescent="0.25">
      <c r="A339" s="6"/>
      <c r="B339" s="114" t="s">
        <v>69</v>
      </c>
      <c r="C339" s="90">
        <v>0</v>
      </c>
      <c r="D339" s="39"/>
      <c r="E339" s="259" t="s">
        <v>1</v>
      </c>
      <c r="F339" s="260"/>
      <c r="G339" s="260"/>
      <c r="H339" s="261"/>
      <c r="I339" s="7"/>
    </row>
    <row r="340" spans="1:10" x14ac:dyDescent="0.25">
      <c r="A340" s="6"/>
      <c r="B340" s="114" t="s">
        <v>69</v>
      </c>
      <c r="C340" s="90">
        <v>0</v>
      </c>
      <c r="D340" s="39"/>
      <c r="E340" s="259" t="s">
        <v>1</v>
      </c>
      <c r="F340" s="260"/>
      <c r="G340" s="260"/>
      <c r="H340" s="261"/>
      <c r="I340" s="7"/>
    </row>
    <row r="341" spans="1:10" x14ac:dyDescent="0.25">
      <c r="A341" s="6"/>
      <c r="B341" s="114" t="s">
        <v>69</v>
      </c>
      <c r="C341" s="90">
        <v>0</v>
      </c>
      <c r="D341" s="39"/>
      <c r="E341" s="259" t="s">
        <v>1</v>
      </c>
      <c r="F341" s="260"/>
      <c r="G341" s="260"/>
      <c r="H341" s="261"/>
      <c r="I341" s="7"/>
    </row>
    <row r="342" spans="1:10" x14ac:dyDescent="0.25">
      <c r="A342" s="6"/>
      <c r="B342" s="114" t="s">
        <v>69</v>
      </c>
      <c r="C342" s="90">
        <v>0</v>
      </c>
      <c r="D342" s="39"/>
      <c r="E342" s="259" t="s">
        <v>1</v>
      </c>
      <c r="F342" s="260"/>
      <c r="G342" s="260"/>
      <c r="H342" s="261"/>
      <c r="I342" s="7"/>
    </row>
    <row r="343" spans="1:10" x14ac:dyDescent="0.25">
      <c r="A343" s="6"/>
      <c r="B343" s="114" t="s">
        <v>69</v>
      </c>
      <c r="C343" s="90">
        <v>0</v>
      </c>
      <c r="D343" s="39"/>
      <c r="E343" s="259" t="s">
        <v>1</v>
      </c>
      <c r="F343" s="260"/>
      <c r="G343" s="260"/>
      <c r="H343" s="261"/>
      <c r="I343" s="7"/>
    </row>
    <row r="344" spans="1:10" x14ac:dyDescent="0.25">
      <c r="A344" s="6"/>
      <c r="B344" s="39"/>
      <c r="C344" s="10"/>
      <c r="D344" s="39"/>
      <c r="E344" s="39"/>
      <c r="F344" s="39"/>
      <c r="G344" s="39"/>
      <c r="H344" s="39"/>
      <c r="I344" s="7"/>
      <c r="J344" s="16"/>
    </row>
    <row r="345" spans="1:10" x14ac:dyDescent="0.25">
      <c r="A345" s="21" t="s">
        <v>47</v>
      </c>
      <c r="B345" s="48" t="s">
        <v>12</v>
      </c>
      <c r="C345" s="10"/>
      <c r="D345" s="47"/>
      <c r="E345" s="47"/>
      <c r="F345" s="47"/>
      <c r="G345" s="47"/>
      <c r="H345" s="47"/>
      <c r="I345" s="7"/>
      <c r="J345" s="16"/>
    </row>
    <row r="346" spans="1:10" x14ac:dyDescent="0.25">
      <c r="A346" s="6"/>
      <c r="B346" s="168" t="s">
        <v>13</v>
      </c>
      <c r="C346" s="90">
        <v>0</v>
      </c>
      <c r="D346" s="39"/>
      <c r="E346" s="259" t="s">
        <v>1</v>
      </c>
      <c r="F346" s="260"/>
      <c r="G346" s="260"/>
      <c r="H346" s="261"/>
      <c r="I346" s="7"/>
    </row>
    <row r="347" spans="1:10" x14ac:dyDescent="0.25">
      <c r="A347" s="6"/>
      <c r="B347" s="168" t="s">
        <v>14</v>
      </c>
      <c r="C347" s="90">
        <v>0</v>
      </c>
      <c r="D347" s="39"/>
      <c r="E347" s="259" t="s">
        <v>1</v>
      </c>
      <c r="F347" s="260"/>
      <c r="G347" s="260"/>
      <c r="H347" s="261"/>
      <c r="I347" s="7"/>
    </row>
    <row r="348" spans="1:10" x14ac:dyDescent="0.25">
      <c r="A348" s="6"/>
      <c r="B348" s="168" t="s">
        <v>198</v>
      </c>
      <c r="C348" s="90">
        <v>0</v>
      </c>
      <c r="D348" s="51"/>
      <c r="E348" s="259" t="s">
        <v>1</v>
      </c>
      <c r="F348" s="260"/>
      <c r="G348" s="260"/>
      <c r="H348" s="261"/>
      <c r="I348" s="7"/>
    </row>
    <row r="349" spans="1:10" x14ac:dyDescent="0.25">
      <c r="A349" s="6"/>
      <c r="B349" s="168" t="s">
        <v>199</v>
      </c>
      <c r="C349" s="90">
        <v>0</v>
      </c>
      <c r="D349" s="39"/>
      <c r="E349" s="259" t="s">
        <v>1</v>
      </c>
      <c r="F349" s="260"/>
      <c r="G349" s="260"/>
      <c r="H349" s="261"/>
      <c r="I349" s="7"/>
    </row>
    <row r="350" spans="1:10" x14ac:dyDescent="0.25">
      <c r="A350" s="6"/>
      <c r="B350" s="168" t="s">
        <v>343</v>
      </c>
      <c r="C350" s="196" t="s">
        <v>344</v>
      </c>
      <c r="D350" s="110"/>
      <c r="E350" s="110" t="str">
        <f>"Enter in Section "&amp;J87&amp;" above; also see row "&amp;ROW(B285)&amp;" above"</f>
        <v>Enter in Section A1 above; also see row 285 above</v>
      </c>
      <c r="F350" s="110"/>
      <c r="G350" s="110"/>
      <c r="H350" s="110"/>
      <c r="I350" s="7"/>
    </row>
    <row r="351" spans="1:10" x14ac:dyDescent="0.25">
      <c r="A351" s="6"/>
      <c r="B351" s="187" t="s">
        <v>345</v>
      </c>
      <c r="C351" s="90">
        <v>0</v>
      </c>
      <c r="D351" s="110"/>
      <c r="E351" s="259" t="s">
        <v>1</v>
      </c>
      <c r="F351" s="260"/>
      <c r="G351" s="260"/>
      <c r="H351" s="261"/>
      <c r="I351" s="7"/>
    </row>
    <row r="352" spans="1:10" ht="12.75" customHeight="1" x14ac:dyDescent="0.3">
      <c r="A352" s="6"/>
      <c r="B352" s="89" t="s">
        <v>32</v>
      </c>
      <c r="C352" s="90">
        <v>0</v>
      </c>
      <c r="D352" s="47"/>
      <c r="E352" s="259" t="s">
        <v>1</v>
      </c>
      <c r="F352" s="260"/>
      <c r="G352" s="260"/>
      <c r="H352" s="261"/>
      <c r="I352" s="4"/>
    </row>
    <row r="353" spans="1:10" ht="12.75" customHeight="1" x14ac:dyDescent="0.3">
      <c r="A353" s="6"/>
      <c r="B353" s="89" t="s">
        <v>32</v>
      </c>
      <c r="C353" s="90">
        <v>0</v>
      </c>
      <c r="D353" s="47"/>
      <c r="E353" s="259" t="s">
        <v>1</v>
      </c>
      <c r="F353" s="260"/>
      <c r="G353" s="260"/>
      <c r="H353" s="261"/>
      <c r="I353" s="4"/>
    </row>
    <row r="354" spans="1:10" ht="12.75" customHeight="1" x14ac:dyDescent="0.3">
      <c r="A354" s="6"/>
      <c r="B354" s="89" t="s">
        <v>32</v>
      </c>
      <c r="C354" s="90">
        <v>0</v>
      </c>
      <c r="D354" s="47"/>
      <c r="E354" s="259" t="s">
        <v>1</v>
      </c>
      <c r="F354" s="260"/>
      <c r="G354" s="260"/>
      <c r="H354" s="261"/>
      <c r="I354" s="4"/>
    </row>
    <row r="355" spans="1:10" x14ac:dyDescent="0.25">
      <c r="A355" s="6"/>
      <c r="B355" s="48"/>
      <c r="C355" s="10"/>
      <c r="D355" s="47"/>
      <c r="E355" s="47"/>
      <c r="F355" s="47"/>
      <c r="G355" s="47"/>
      <c r="H355" s="47"/>
      <c r="I355" s="7"/>
      <c r="J355" s="16"/>
    </row>
    <row r="356" spans="1:10" x14ac:dyDescent="0.25">
      <c r="A356" s="6"/>
      <c r="B356" s="48" t="s">
        <v>15</v>
      </c>
      <c r="C356" s="10"/>
      <c r="D356" s="39"/>
      <c r="E356" s="39"/>
      <c r="F356" s="39"/>
      <c r="G356" s="39"/>
      <c r="H356" s="39"/>
      <c r="I356" s="7"/>
    </row>
    <row r="357" spans="1:10" x14ac:dyDescent="0.25">
      <c r="A357" s="6"/>
      <c r="B357" s="168" t="s">
        <v>257</v>
      </c>
      <c r="C357" s="186">
        <f>+C69</f>
        <v>0</v>
      </c>
      <c r="D357" s="39"/>
      <c r="E357" s="259" t="s">
        <v>1</v>
      </c>
      <c r="F357" s="260"/>
      <c r="G357" s="260"/>
      <c r="H357" s="261"/>
      <c r="I357" s="7"/>
    </row>
    <row r="358" spans="1:10" x14ac:dyDescent="0.25">
      <c r="A358" s="6"/>
      <c r="B358" s="168" t="s">
        <v>28</v>
      </c>
      <c r="C358" s="90">
        <v>0</v>
      </c>
      <c r="D358" s="39"/>
      <c r="E358" s="259" t="s">
        <v>1</v>
      </c>
      <c r="F358" s="260"/>
      <c r="G358" s="260"/>
      <c r="H358" s="261"/>
      <c r="I358" s="7"/>
    </row>
    <row r="359" spans="1:10" x14ac:dyDescent="0.25">
      <c r="A359" s="6"/>
      <c r="B359" s="187" t="s">
        <v>29</v>
      </c>
      <c r="C359" s="90">
        <v>0</v>
      </c>
      <c r="D359" s="39"/>
      <c r="E359" s="259" t="s">
        <v>1</v>
      </c>
      <c r="F359" s="260"/>
      <c r="G359" s="260"/>
      <c r="H359" s="261"/>
      <c r="I359" s="7"/>
    </row>
    <row r="360" spans="1:10" x14ac:dyDescent="0.25">
      <c r="A360" s="6"/>
      <c r="B360" s="89" t="s">
        <v>459</v>
      </c>
      <c r="C360" s="90">
        <v>0</v>
      </c>
      <c r="D360" s="39"/>
      <c r="E360" s="259" t="s">
        <v>1</v>
      </c>
      <c r="F360" s="260"/>
      <c r="G360" s="260"/>
      <c r="H360" s="261"/>
      <c r="I360" s="7"/>
    </row>
    <row r="361" spans="1:10" x14ac:dyDescent="0.25">
      <c r="A361" s="6"/>
      <c r="B361" s="89" t="s">
        <v>459</v>
      </c>
      <c r="C361" s="90">
        <v>0</v>
      </c>
      <c r="D361" s="39"/>
      <c r="E361" s="259" t="s">
        <v>1</v>
      </c>
      <c r="F361" s="260"/>
      <c r="G361" s="260"/>
      <c r="H361" s="261"/>
      <c r="I361" s="7"/>
    </row>
    <row r="362" spans="1:10" ht="13.8" x14ac:dyDescent="0.3">
      <c r="A362" s="65"/>
      <c r="B362" s="188" t="s">
        <v>16</v>
      </c>
      <c r="C362" s="90">
        <v>0</v>
      </c>
      <c r="D362" s="39"/>
      <c r="E362" s="259" t="s">
        <v>1</v>
      </c>
      <c r="F362" s="260"/>
      <c r="G362" s="260"/>
      <c r="H362" s="261"/>
      <c r="I362" s="7"/>
    </row>
    <row r="363" spans="1:10" ht="13.8" x14ac:dyDescent="0.3">
      <c r="A363" s="65"/>
      <c r="B363" s="167" t="s">
        <v>17</v>
      </c>
      <c r="C363" s="90">
        <v>0</v>
      </c>
      <c r="D363" s="39"/>
      <c r="E363" s="259" t="s">
        <v>1</v>
      </c>
      <c r="F363" s="260"/>
      <c r="G363" s="260"/>
      <c r="H363" s="261"/>
      <c r="I363" s="7"/>
    </row>
    <row r="364" spans="1:10" x14ac:dyDescent="0.25">
      <c r="A364" s="6"/>
      <c r="B364" s="89" t="s">
        <v>460</v>
      </c>
      <c r="C364" s="90">
        <v>0</v>
      </c>
      <c r="D364" s="39"/>
      <c r="E364" s="259" t="s">
        <v>1</v>
      </c>
      <c r="F364" s="260"/>
      <c r="G364" s="260"/>
      <c r="H364" s="261"/>
      <c r="I364" s="7"/>
    </row>
    <row r="365" spans="1:10" x14ac:dyDescent="0.25">
      <c r="A365" s="6"/>
      <c r="B365" s="89" t="s">
        <v>460</v>
      </c>
      <c r="C365" s="90">
        <v>0</v>
      </c>
      <c r="D365" s="39"/>
      <c r="E365" s="259" t="s">
        <v>1</v>
      </c>
      <c r="F365" s="260"/>
      <c r="G365" s="260"/>
      <c r="H365" s="261"/>
      <c r="I365" s="7"/>
    </row>
    <row r="366" spans="1:10" x14ac:dyDescent="0.25">
      <c r="A366" s="6"/>
      <c r="B366" s="89" t="s">
        <v>495</v>
      </c>
      <c r="C366" s="90">
        <v>0</v>
      </c>
      <c r="D366" s="39"/>
      <c r="E366" s="259" t="s">
        <v>1</v>
      </c>
      <c r="F366" s="260"/>
      <c r="G366" s="260"/>
      <c r="H366" s="261"/>
      <c r="I366" s="7"/>
    </row>
    <row r="367" spans="1:10" x14ac:dyDescent="0.25">
      <c r="A367" s="6"/>
      <c r="B367" s="89" t="s">
        <v>68</v>
      </c>
      <c r="C367" s="90">
        <v>0</v>
      </c>
      <c r="D367" s="39"/>
      <c r="E367" s="259" t="s">
        <v>1</v>
      </c>
      <c r="F367" s="260"/>
      <c r="G367" s="260"/>
      <c r="H367" s="261"/>
      <c r="I367" s="7"/>
    </row>
    <row r="368" spans="1:10" x14ac:dyDescent="0.25">
      <c r="A368" s="6"/>
      <c r="B368" s="89" t="s">
        <v>68</v>
      </c>
      <c r="C368" s="90">
        <v>0</v>
      </c>
      <c r="D368" s="39"/>
      <c r="E368" s="259" t="s">
        <v>1</v>
      </c>
      <c r="F368" s="260"/>
      <c r="G368" s="260"/>
      <c r="H368" s="261"/>
      <c r="I368" s="7"/>
    </row>
    <row r="369" spans="1:29" x14ac:dyDescent="0.25">
      <c r="A369" s="6"/>
      <c r="B369" s="113"/>
      <c r="C369" s="10"/>
      <c r="D369" s="113"/>
      <c r="E369" s="113"/>
      <c r="F369" s="113"/>
      <c r="G369" s="113"/>
      <c r="H369" s="113"/>
      <c r="I369" s="7"/>
      <c r="J369" s="16"/>
    </row>
    <row r="370" spans="1:29" x14ac:dyDescent="0.25">
      <c r="A370" s="6"/>
      <c r="B370" s="203" t="s">
        <v>93</v>
      </c>
      <c r="C370" s="206">
        <f>SUM(C253:C369)</f>
        <v>0</v>
      </c>
      <c r="D370" s="39"/>
      <c r="E370" s="39"/>
      <c r="F370" s="39"/>
      <c r="G370" s="39"/>
      <c r="H370" s="39"/>
      <c r="I370" s="7"/>
    </row>
    <row r="371" spans="1:29" x14ac:dyDescent="0.25">
      <c r="A371" s="6"/>
      <c r="B371" s="113"/>
      <c r="C371" s="10"/>
      <c r="D371" s="39"/>
      <c r="E371" s="39"/>
      <c r="F371" s="39"/>
      <c r="G371" s="39"/>
      <c r="H371" s="39"/>
      <c r="I371" s="7"/>
    </row>
    <row r="372" spans="1:29" x14ac:dyDescent="0.25">
      <c r="A372" s="6"/>
      <c r="B372" s="177" t="s">
        <v>378</v>
      </c>
      <c r="C372" s="190">
        <f>+-C286-C270-C260</f>
        <v>0</v>
      </c>
      <c r="D372" s="39"/>
      <c r="E372" s="109" t="s">
        <v>342</v>
      </c>
      <c r="F372" s="39"/>
      <c r="G372" s="39"/>
      <c r="H372" s="39"/>
      <c r="I372" s="7"/>
    </row>
    <row r="373" spans="1:29" x14ac:dyDescent="0.25">
      <c r="A373" s="6"/>
      <c r="B373" s="113"/>
      <c r="C373" s="10"/>
      <c r="D373" s="39"/>
      <c r="E373" s="39"/>
      <c r="F373" s="39"/>
      <c r="G373" s="39"/>
      <c r="H373" s="39"/>
      <c r="I373" s="7"/>
    </row>
    <row r="374" spans="1:29" x14ac:dyDescent="0.25">
      <c r="A374" s="6"/>
      <c r="B374" s="203" t="s">
        <v>18</v>
      </c>
      <c r="C374" s="206">
        <f>+C372+C370</f>
        <v>0</v>
      </c>
      <c r="D374" s="39"/>
      <c r="E374" s="39"/>
      <c r="F374" s="39"/>
      <c r="G374" s="39"/>
      <c r="H374" s="39"/>
      <c r="I374" s="7"/>
    </row>
    <row r="375" spans="1:29" x14ac:dyDescent="0.25">
      <c r="A375" s="8"/>
      <c r="B375" s="12" t="s">
        <v>97</v>
      </c>
      <c r="C375" s="221" t="str">
        <f>IF(ROUND($J$248,0)=0,"Yes",IF($J$248&gt;0,"Uses low by "&amp;TEXT($J$248,"$#,##0"),"Sources low by "&amp;TEXT(-$J$248,"$#,##0")))</f>
        <v>Yes</v>
      </c>
      <c r="D375" s="12"/>
      <c r="E375" s="222" t="str">
        <f>IF($J$248=0,"",IF($J$248&lt;0,"S+U will balance if deferred fee is increased by "&amp;TEXT(-$J$248,"$#,##0"),"S+U will balance if deferred fee is reduced by "&amp;TEXT($J$248,"$#,##0")))</f>
        <v/>
      </c>
      <c r="F375" s="12"/>
      <c r="G375" s="12"/>
      <c r="H375" s="12"/>
      <c r="I375" s="13"/>
    </row>
    <row r="376" spans="1:29" x14ac:dyDescent="0.25">
      <c r="A376" s="6"/>
      <c r="B376" s="39"/>
      <c r="C376" s="27"/>
      <c r="D376" s="39"/>
      <c r="E376" s="39"/>
      <c r="F376" s="39"/>
      <c r="G376" s="39"/>
      <c r="H376" s="39"/>
      <c r="I376" s="7"/>
    </row>
    <row r="377" spans="1:29" ht="17.399999999999999" x14ac:dyDescent="0.3">
      <c r="A377" s="6"/>
      <c r="B377" s="32" t="s">
        <v>258</v>
      </c>
      <c r="C377" s="33"/>
      <c r="D377" s="33"/>
      <c r="E377" s="33"/>
      <c r="F377" s="33"/>
      <c r="G377" s="33"/>
      <c r="H377" s="33"/>
      <c r="I377" s="7"/>
      <c r="K377" s="23"/>
      <c r="L377" s="23"/>
      <c r="M377" s="23"/>
      <c r="N377" s="23"/>
      <c r="O377" s="23"/>
      <c r="P377" s="23"/>
      <c r="Q377" s="23"/>
      <c r="R377" s="23"/>
      <c r="S377" s="23"/>
      <c r="T377" s="23"/>
      <c r="U377" s="23"/>
      <c r="V377" s="23"/>
      <c r="W377" s="23"/>
      <c r="X377" s="23"/>
      <c r="Y377" s="23"/>
      <c r="Z377" s="23"/>
      <c r="AA377" s="23"/>
      <c r="AB377" s="23"/>
      <c r="AC377" s="23"/>
    </row>
    <row r="378" spans="1:29" ht="6" customHeight="1" x14ac:dyDescent="0.25">
      <c r="A378" s="6"/>
      <c r="B378" s="39"/>
      <c r="C378" s="27"/>
      <c r="D378" s="39"/>
      <c r="E378" s="39"/>
      <c r="F378" s="39"/>
      <c r="G378" s="39"/>
      <c r="H378" s="39"/>
      <c r="I378" s="7"/>
      <c r="K378" s="23"/>
      <c r="L378" s="23"/>
      <c r="M378" s="23"/>
      <c r="N378" s="23"/>
      <c r="O378" s="23"/>
      <c r="P378" s="23"/>
      <c r="Q378" s="23"/>
      <c r="R378" s="23"/>
      <c r="S378" s="23"/>
      <c r="T378" s="23"/>
      <c r="U378" s="23"/>
      <c r="V378" s="23"/>
      <c r="W378" s="23"/>
      <c r="X378" s="23"/>
      <c r="Y378" s="23"/>
      <c r="Z378" s="23"/>
      <c r="AA378" s="23"/>
      <c r="AB378" s="23"/>
      <c r="AC378" s="23"/>
    </row>
    <row r="379" spans="1:29" ht="17.399999999999999" x14ac:dyDescent="0.3">
      <c r="A379" s="6"/>
      <c r="B379" s="3" t="s">
        <v>100</v>
      </c>
      <c r="C379" s="27"/>
      <c r="D379" s="39"/>
      <c r="E379" s="39"/>
      <c r="F379" s="39"/>
      <c r="G379" s="39"/>
      <c r="H379" s="39"/>
      <c r="I379" s="7"/>
    </row>
    <row r="380" spans="1:29" ht="6" customHeight="1" x14ac:dyDescent="0.25">
      <c r="A380" s="6"/>
      <c r="B380" s="39"/>
      <c r="C380" s="27"/>
      <c r="D380" s="39"/>
      <c r="E380" s="39"/>
      <c r="F380" s="39"/>
      <c r="G380" s="39"/>
      <c r="H380" s="39"/>
      <c r="I380" s="7"/>
    </row>
    <row r="381" spans="1:29" x14ac:dyDescent="0.25">
      <c r="A381" s="6"/>
      <c r="B381" s="39" t="s">
        <v>99</v>
      </c>
      <c r="C381" s="27"/>
      <c r="D381" s="39"/>
      <c r="E381" s="39"/>
      <c r="F381" s="39"/>
      <c r="G381" s="39"/>
      <c r="H381" s="39"/>
      <c r="I381" s="7"/>
    </row>
    <row r="382" spans="1:29" x14ac:dyDescent="0.25">
      <c r="A382" s="6"/>
      <c r="B382" s="39"/>
      <c r="C382" s="81">
        <v>0</v>
      </c>
      <c r="D382" s="39"/>
      <c r="E382" s="39"/>
      <c r="F382" s="39"/>
      <c r="G382" s="39"/>
      <c r="H382" s="39"/>
      <c r="I382" s="7"/>
    </row>
    <row r="383" spans="1:29" ht="6" customHeight="1" x14ac:dyDescent="0.25">
      <c r="A383" s="6"/>
      <c r="B383" s="39"/>
      <c r="C383" s="27"/>
      <c r="D383" s="39"/>
      <c r="E383" s="39"/>
      <c r="F383" s="39"/>
      <c r="G383" s="39"/>
      <c r="H383" s="39"/>
      <c r="I383" s="7"/>
    </row>
    <row r="384" spans="1:29" ht="40.5" customHeight="1" x14ac:dyDescent="0.25">
      <c r="A384" s="6"/>
      <c r="B384" s="264" t="s">
        <v>364</v>
      </c>
      <c r="C384" s="264"/>
      <c r="D384" s="264"/>
      <c r="E384" s="264"/>
      <c r="F384" s="264"/>
      <c r="G384" s="264"/>
      <c r="H384" s="264"/>
      <c r="I384" s="7"/>
    </row>
    <row r="385" spans="1:10" ht="5.25" customHeight="1" x14ac:dyDescent="0.25">
      <c r="A385" s="6"/>
      <c r="B385" s="39"/>
      <c r="C385" s="27"/>
      <c r="D385" s="39"/>
      <c r="E385" s="39"/>
      <c r="F385" s="39"/>
      <c r="G385" s="39"/>
      <c r="H385" s="39"/>
      <c r="I385" s="7"/>
    </row>
    <row r="386" spans="1:10" ht="17.399999999999999" x14ac:dyDescent="0.3">
      <c r="A386" s="6"/>
      <c r="B386" s="3" t="s">
        <v>98</v>
      </c>
      <c r="C386" s="27"/>
      <c r="D386" s="39"/>
      <c r="E386" s="39"/>
      <c r="F386" s="39"/>
      <c r="G386" s="39"/>
      <c r="H386" s="39"/>
      <c r="I386" s="7"/>
    </row>
    <row r="387" spans="1:10" ht="13.8" x14ac:dyDescent="0.25">
      <c r="A387" s="6"/>
      <c r="B387" s="148" t="s">
        <v>413</v>
      </c>
      <c r="C387" s="27"/>
      <c r="D387" s="113"/>
      <c r="E387" s="113"/>
      <c r="F387" s="113"/>
      <c r="G387" s="113"/>
      <c r="H387" s="113"/>
      <c r="I387" s="7"/>
    </row>
    <row r="388" spans="1:10" ht="6" customHeight="1" x14ac:dyDescent="0.25">
      <c r="A388" s="6"/>
      <c r="B388" s="35"/>
      <c r="C388" s="36"/>
      <c r="D388" s="35"/>
      <c r="E388" s="35"/>
      <c r="F388" s="35"/>
      <c r="G388" s="35"/>
      <c r="H388" s="35"/>
      <c r="I388" s="7"/>
    </row>
    <row r="389" spans="1:10" ht="14.4" x14ac:dyDescent="0.3">
      <c r="A389" s="6"/>
      <c r="B389" s="24" t="s">
        <v>260</v>
      </c>
      <c r="C389" s="39"/>
      <c r="D389" s="39"/>
      <c r="E389" s="39"/>
      <c r="F389" s="39"/>
      <c r="G389" s="39"/>
      <c r="H389" s="39"/>
      <c r="I389" s="7"/>
      <c r="J389" s="60" t="s">
        <v>307</v>
      </c>
    </row>
    <row r="390" spans="1:10" x14ac:dyDescent="0.25">
      <c r="A390" s="6"/>
      <c r="B390" s="168" t="s">
        <v>261</v>
      </c>
      <c r="C390" s="191">
        <f>+C382*12</f>
        <v>0</v>
      </c>
      <c r="D390" s="39"/>
      <c r="E390" s="259" t="s">
        <v>1</v>
      </c>
      <c r="F390" s="262"/>
      <c r="G390" s="262"/>
      <c r="H390" s="263"/>
      <c r="I390" s="7"/>
      <c r="J390" s="105" t="s">
        <v>308</v>
      </c>
    </row>
    <row r="391" spans="1:10" x14ac:dyDescent="0.25">
      <c r="A391" s="6"/>
      <c r="B391" s="168" t="s">
        <v>268</v>
      </c>
      <c r="C391" s="90">
        <v>0</v>
      </c>
      <c r="D391" s="39"/>
      <c r="E391" s="259" t="s">
        <v>1</v>
      </c>
      <c r="F391" s="262"/>
      <c r="G391" s="262"/>
      <c r="H391" s="263"/>
      <c r="I391" s="7"/>
      <c r="J391" s="105" t="s">
        <v>309</v>
      </c>
    </row>
    <row r="392" spans="1:10" x14ac:dyDescent="0.25">
      <c r="A392" s="6"/>
      <c r="B392" s="168" t="s">
        <v>269</v>
      </c>
      <c r="C392" s="90">
        <v>0</v>
      </c>
      <c r="D392" s="39"/>
      <c r="E392" s="259" t="s">
        <v>1</v>
      </c>
      <c r="F392" s="262"/>
      <c r="G392" s="262"/>
      <c r="H392" s="263"/>
      <c r="I392" s="7"/>
      <c r="J392" s="105" t="s">
        <v>310</v>
      </c>
    </row>
    <row r="393" spans="1:10" x14ac:dyDescent="0.25">
      <c r="A393" s="6"/>
      <c r="B393" s="168" t="s">
        <v>262</v>
      </c>
      <c r="C393" s="90">
        <v>0</v>
      </c>
      <c r="D393" s="39"/>
      <c r="E393" s="259" t="s">
        <v>1</v>
      </c>
      <c r="F393" s="262"/>
      <c r="G393" s="262"/>
      <c r="H393" s="263"/>
      <c r="I393" s="7"/>
      <c r="J393" s="105" t="s">
        <v>311</v>
      </c>
    </row>
    <row r="394" spans="1:10" x14ac:dyDescent="0.25">
      <c r="A394" s="6"/>
      <c r="B394" s="168" t="s">
        <v>270</v>
      </c>
      <c r="C394" s="90">
        <v>0</v>
      </c>
      <c r="D394" s="39"/>
      <c r="E394" s="259" t="s">
        <v>1</v>
      </c>
      <c r="F394" s="262"/>
      <c r="G394" s="262"/>
      <c r="H394" s="263"/>
      <c r="I394" s="7"/>
      <c r="J394" s="105" t="s">
        <v>312</v>
      </c>
    </row>
    <row r="395" spans="1:10" x14ac:dyDescent="0.25">
      <c r="A395" s="6"/>
      <c r="B395" s="168" t="s">
        <v>273</v>
      </c>
      <c r="C395" s="90">
        <v>0</v>
      </c>
      <c r="D395" s="103"/>
      <c r="E395" s="259" t="s">
        <v>1</v>
      </c>
      <c r="F395" s="262"/>
      <c r="G395" s="262"/>
      <c r="H395" s="263"/>
      <c r="I395" s="7"/>
      <c r="J395" s="105" t="s">
        <v>316</v>
      </c>
    </row>
    <row r="396" spans="1:10" x14ac:dyDescent="0.25">
      <c r="A396" s="6"/>
      <c r="B396" s="168" t="s">
        <v>271</v>
      </c>
      <c r="C396" s="90">
        <v>0</v>
      </c>
      <c r="D396" s="39"/>
      <c r="E396" s="259" t="s">
        <v>1</v>
      </c>
      <c r="F396" s="262"/>
      <c r="G396" s="262"/>
      <c r="H396" s="263"/>
      <c r="I396" s="7"/>
      <c r="J396" s="105" t="s">
        <v>310</v>
      </c>
    </row>
    <row r="397" spans="1:10" x14ac:dyDescent="0.25">
      <c r="A397" s="6"/>
      <c r="B397" s="168" t="s">
        <v>263</v>
      </c>
      <c r="C397" s="90">
        <v>0</v>
      </c>
      <c r="D397" s="39"/>
      <c r="E397" s="259" t="s">
        <v>1</v>
      </c>
      <c r="F397" s="262"/>
      <c r="G397" s="262"/>
      <c r="H397" s="263"/>
      <c r="I397" s="7"/>
      <c r="J397" s="105" t="s">
        <v>313</v>
      </c>
    </row>
    <row r="398" spans="1:10" x14ac:dyDescent="0.25">
      <c r="A398" s="6"/>
      <c r="B398" s="168" t="s">
        <v>272</v>
      </c>
      <c r="C398" s="90">
        <v>0</v>
      </c>
      <c r="D398" s="39"/>
      <c r="E398" s="259" t="s">
        <v>1</v>
      </c>
      <c r="F398" s="262"/>
      <c r="G398" s="262"/>
      <c r="H398" s="263"/>
      <c r="I398" s="7"/>
      <c r="J398" s="105" t="s">
        <v>314</v>
      </c>
    </row>
    <row r="399" spans="1:10" x14ac:dyDescent="0.25">
      <c r="A399" s="21" t="s">
        <v>47</v>
      </c>
      <c r="B399" s="169" t="s">
        <v>264</v>
      </c>
      <c r="C399" s="196">
        <v>0</v>
      </c>
      <c r="D399" s="103"/>
      <c r="E399" s="103" t="s">
        <v>275</v>
      </c>
      <c r="F399" s="103"/>
      <c r="G399" s="103"/>
      <c r="H399" s="103"/>
      <c r="I399" s="7"/>
      <c r="J399" s="105"/>
    </row>
    <row r="400" spans="1:10" x14ac:dyDescent="0.25">
      <c r="A400" s="6"/>
      <c r="B400" s="168" t="s">
        <v>274</v>
      </c>
      <c r="C400" s="90">
        <v>0</v>
      </c>
      <c r="D400" s="103"/>
      <c r="E400" s="259" t="s">
        <v>1</v>
      </c>
      <c r="F400" s="262"/>
      <c r="G400" s="262"/>
      <c r="H400" s="263"/>
      <c r="I400" s="7"/>
      <c r="J400" s="105" t="s">
        <v>310</v>
      </c>
    </row>
    <row r="401" spans="1:10" x14ac:dyDescent="0.25">
      <c r="A401" s="6"/>
      <c r="B401" s="168" t="s">
        <v>265</v>
      </c>
      <c r="C401" s="90">
        <v>0</v>
      </c>
      <c r="D401" s="103"/>
      <c r="E401" s="259" t="s">
        <v>1</v>
      </c>
      <c r="F401" s="262"/>
      <c r="G401" s="262"/>
      <c r="H401" s="263"/>
      <c r="I401" s="7"/>
      <c r="J401" s="105" t="s">
        <v>310</v>
      </c>
    </row>
    <row r="402" spans="1:10" x14ac:dyDescent="0.25">
      <c r="A402" s="6"/>
      <c r="B402" s="168" t="s">
        <v>266</v>
      </c>
      <c r="C402" s="90">
        <v>0</v>
      </c>
      <c r="D402" s="103"/>
      <c r="E402" s="259" t="s">
        <v>1</v>
      </c>
      <c r="F402" s="262"/>
      <c r="G402" s="262"/>
      <c r="H402" s="263"/>
      <c r="I402" s="7"/>
      <c r="J402" s="105" t="s">
        <v>310</v>
      </c>
    </row>
    <row r="403" spans="1:10" x14ac:dyDescent="0.25">
      <c r="A403" s="21" t="s">
        <v>47</v>
      </c>
      <c r="B403" s="169" t="s">
        <v>277</v>
      </c>
      <c r="C403" s="196">
        <v>0</v>
      </c>
      <c r="D403" s="103"/>
      <c r="E403" s="103" t="s">
        <v>278</v>
      </c>
      <c r="F403" s="103"/>
      <c r="G403" s="103"/>
      <c r="H403" s="103"/>
      <c r="I403" s="7"/>
      <c r="J403" s="105"/>
    </row>
    <row r="404" spans="1:10" x14ac:dyDescent="0.25">
      <c r="A404" s="6"/>
      <c r="B404" s="168" t="s">
        <v>267</v>
      </c>
      <c r="C404" s="90">
        <v>0</v>
      </c>
      <c r="D404" s="103"/>
      <c r="E404" s="259" t="s">
        <v>1</v>
      </c>
      <c r="F404" s="262"/>
      <c r="G404" s="262"/>
      <c r="H404" s="263"/>
      <c r="I404" s="7"/>
      <c r="J404" s="105" t="s">
        <v>310</v>
      </c>
    </row>
    <row r="405" spans="1:10" x14ac:dyDescent="0.25">
      <c r="A405" s="6"/>
      <c r="B405" s="39"/>
      <c r="C405" s="39"/>
      <c r="D405" s="39"/>
      <c r="E405" s="39"/>
      <c r="F405" s="39"/>
      <c r="G405" s="39"/>
      <c r="H405" s="39"/>
      <c r="I405" s="7"/>
      <c r="J405" s="105"/>
    </row>
    <row r="406" spans="1:10" ht="14.4" x14ac:dyDescent="0.3">
      <c r="A406" s="6"/>
      <c r="B406" s="26" t="s">
        <v>79</v>
      </c>
      <c r="C406" s="28">
        <f>SUM(C389:C405)</f>
        <v>0</v>
      </c>
      <c r="D406" s="39"/>
      <c r="E406" s="39"/>
      <c r="F406" s="39"/>
      <c r="G406" s="39"/>
      <c r="H406" s="39"/>
      <c r="I406" s="7"/>
      <c r="J406" s="105"/>
    </row>
    <row r="407" spans="1:10" ht="5.25" customHeight="1" x14ac:dyDescent="0.25">
      <c r="A407" s="6"/>
      <c r="B407" s="39"/>
      <c r="C407" s="39"/>
      <c r="D407" s="39"/>
      <c r="E407" s="39"/>
      <c r="F407" s="39"/>
      <c r="G407" s="39"/>
      <c r="H407" s="39"/>
      <c r="I407" s="7"/>
      <c r="J407" s="105"/>
    </row>
    <row r="408" spans="1:10" ht="14.4" x14ac:dyDescent="0.3">
      <c r="A408" s="6"/>
      <c r="B408" s="25" t="s">
        <v>276</v>
      </c>
      <c r="C408" s="39"/>
      <c r="D408" s="39"/>
      <c r="E408" s="39"/>
      <c r="F408" s="39"/>
      <c r="G408" s="39"/>
      <c r="H408" s="39"/>
      <c r="I408" s="7"/>
      <c r="J408" s="105"/>
    </row>
    <row r="409" spans="1:10" x14ac:dyDescent="0.25">
      <c r="A409" s="6"/>
      <c r="B409" s="173" t="s">
        <v>279</v>
      </c>
      <c r="C409" s="90">
        <v>0</v>
      </c>
      <c r="D409" s="39"/>
      <c r="E409" s="259" t="s">
        <v>1</v>
      </c>
      <c r="F409" s="262"/>
      <c r="G409" s="262"/>
      <c r="H409" s="263"/>
      <c r="I409" s="7"/>
      <c r="J409" s="105" t="s">
        <v>317</v>
      </c>
    </row>
    <row r="410" spans="1:10" x14ac:dyDescent="0.25">
      <c r="A410" s="6"/>
      <c r="B410" s="173" t="s">
        <v>280</v>
      </c>
      <c r="C410" s="90">
        <v>0</v>
      </c>
      <c r="D410" s="39"/>
      <c r="E410" s="259" t="s">
        <v>1</v>
      </c>
      <c r="F410" s="262"/>
      <c r="G410" s="262"/>
      <c r="H410" s="263"/>
      <c r="I410" s="7"/>
      <c r="J410" s="105" t="s">
        <v>318</v>
      </c>
    </row>
    <row r="411" spans="1:10" x14ac:dyDescent="0.25">
      <c r="A411" s="6"/>
      <c r="B411" s="173" t="s">
        <v>281</v>
      </c>
      <c r="C411" s="90">
        <v>0</v>
      </c>
      <c r="D411" s="39"/>
      <c r="E411" s="259" t="s">
        <v>1</v>
      </c>
      <c r="F411" s="262"/>
      <c r="G411" s="262"/>
      <c r="H411" s="263"/>
      <c r="I411" s="7"/>
      <c r="J411" s="105" t="s">
        <v>317</v>
      </c>
    </row>
    <row r="412" spans="1:10" x14ac:dyDescent="0.25">
      <c r="A412" s="21" t="s">
        <v>47</v>
      </c>
      <c r="B412" s="199" t="s">
        <v>293</v>
      </c>
      <c r="C412" s="90">
        <v>0</v>
      </c>
      <c r="D412" s="39"/>
      <c r="E412" s="259" t="s">
        <v>1</v>
      </c>
      <c r="F412" s="262"/>
      <c r="G412" s="262"/>
      <c r="H412" s="263"/>
      <c r="I412" s="7"/>
      <c r="J412" s="105" t="s">
        <v>317</v>
      </c>
    </row>
    <row r="413" spans="1:10" x14ac:dyDescent="0.25">
      <c r="A413" s="6"/>
      <c r="B413" s="173" t="s">
        <v>282</v>
      </c>
      <c r="C413" s="90">
        <v>0</v>
      </c>
      <c r="D413" s="39"/>
      <c r="E413" s="259" t="s">
        <v>1</v>
      </c>
      <c r="F413" s="262"/>
      <c r="G413" s="262"/>
      <c r="H413" s="263"/>
      <c r="I413" s="7"/>
      <c r="J413" s="105" t="s">
        <v>319</v>
      </c>
    </row>
    <row r="414" spans="1:10" x14ac:dyDescent="0.25">
      <c r="A414" s="6"/>
      <c r="B414" s="167" t="s">
        <v>283</v>
      </c>
      <c r="C414" s="90">
        <v>0</v>
      </c>
      <c r="D414" s="39"/>
      <c r="E414" s="259" t="s">
        <v>1</v>
      </c>
      <c r="F414" s="262"/>
      <c r="G414" s="262"/>
      <c r="H414" s="263"/>
      <c r="I414" s="7"/>
      <c r="J414" s="105" t="s">
        <v>317</v>
      </c>
    </row>
    <row r="415" spans="1:10" x14ac:dyDescent="0.25">
      <c r="A415" s="6"/>
      <c r="B415" s="167" t="s">
        <v>284</v>
      </c>
      <c r="C415" s="90">
        <v>0</v>
      </c>
      <c r="D415" s="39"/>
      <c r="E415" s="259" t="s">
        <v>1</v>
      </c>
      <c r="F415" s="262"/>
      <c r="G415" s="262"/>
      <c r="H415" s="263"/>
      <c r="I415" s="7"/>
      <c r="J415" s="105" t="s">
        <v>317</v>
      </c>
    </row>
    <row r="416" spans="1:10" x14ac:dyDescent="0.25">
      <c r="A416" s="6"/>
      <c r="B416" s="173" t="s">
        <v>285</v>
      </c>
      <c r="C416" s="90">
        <v>0</v>
      </c>
      <c r="D416" s="39"/>
      <c r="E416" s="259" t="s">
        <v>1</v>
      </c>
      <c r="F416" s="262"/>
      <c r="G416" s="262"/>
      <c r="H416" s="263"/>
      <c r="I416" s="7"/>
      <c r="J416" s="105" t="s">
        <v>317</v>
      </c>
    </row>
    <row r="417" spans="1:10" x14ac:dyDescent="0.25">
      <c r="A417" s="6"/>
      <c r="B417" s="173" t="s">
        <v>286</v>
      </c>
      <c r="C417" s="90">
        <v>0</v>
      </c>
      <c r="D417" s="39"/>
      <c r="E417" s="259" t="s">
        <v>1</v>
      </c>
      <c r="F417" s="262"/>
      <c r="G417" s="262"/>
      <c r="H417" s="263"/>
      <c r="I417" s="7"/>
      <c r="J417" s="105" t="s">
        <v>317</v>
      </c>
    </row>
    <row r="418" spans="1:10" x14ac:dyDescent="0.25">
      <c r="A418" s="6"/>
      <c r="B418" s="173" t="s">
        <v>287</v>
      </c>
      <c r="C418" s="90">
        <v>0</v>
      </c>
      <c r="D418" s="39"/>
      <c r="E418" s="259" t="s">
        <v>1</v>
      </c>
      <c r="F418" s="262"/>
      <c r="G418" s="262"/>
      <c r="H418" s="263"/>
      <c r="I418" s="7"/>
      <c r="J418" s="105" t="s">
        <v>320</v>
      </c>
    </row>
    <row r="419" spans="1:10" x14ac:dyDescent="0.25">
      <c r="A419" s="6"/>
      <c r="B419" s="167" t="s">
        <v>288</v>
      </c>
      <c r="C419" s="90">
        <v>0</v>
      </c>
      <c r="D419" s="39"/>
      <c r="E419" s="259" t="s">
        <v>1</v>
      </c>
      <c r="F419" s="260"/>
      <c r="G419" s="260"/>
      <c r="H419" s="261"/>
      <c r="I419" s="7"/>
      <c r="J419" s="105" t="s">
        <v>318</v>
      </c>
    </row>
    <row r="420" spans="1:10" x14ac:dyDescent="0.25">
      <c r="A420" s="6"/>
      <c r="B420" s="167" t="s">
        <v>289</v>
      </c>
      <c r="C420" s="90">
        <v>0</v>
      </c>
      <c r="D420" s="103"/>
      <c r="E420" s="259" t="s">
        <v>1</v>
      </c>
      <c r="F420" s="260"/>
      <c r="G420" s="260"/>
      <c r="H420" s="261"/>
      <c r="I420" s="7"/>
      <c r="J420" s="105" t="s">
        <v>321</v>
      </c>
    </row>
    <row r="421" spans="1:10" x14ac:dyDescent="0.25">
      <c r="A421" s="6"/>
      <c r="B421" s="167" t="s">
        <v>290</v>
      </c>
      <c r="C421" s="90">
        <v>0</v>
      </c>
      <c r="D421" s="103"/>
      <c r="E421" s="259" t="s">
        <v>1</v>
      </c>
      <c r="F421" s="260"/>
      <c r="G421" s="260"/>
      <c r="H421" s="261"/>
      <c r="I421" s="7"/>
      <c r="J421" s="105" t="s">
        <v>321</v>
      </c>
    </row>
    <row r="422" spans="1:10" x14ac:dyDescent="0.25">
      <c r="A422" s="6"/>
      <c r="B422" s="167" t="s">
        <v>291</v>
      </c>
      <c r="C422" s="90">
        <v>0</v>
      </c>
      <c r="D422" s="103"/>
      <c r="E422" s="259" t="s">
        <v>1</v>
      </c>
      <c r="F422" s="260"/>
      <c r="G422" s="260"/>
      <c r="H422" s="261"/>
      <c r="I422" s="7"/>
      <c r="J422" s="105" t="s">
        <v>320</v>
      </c>
    </row>
    <row r="423" spans="1:10" x14ac:dyDescent="0.25">
      <c r="A423" s="6"/>
      <c r="B423" s="167" t="s">
        <v>292</v>
      </c>
      <c r="C423" s="90">
        <v>0</v>
      </c>
      <c r="D423" s="103"/>
      <c r="E423" s="259" t="s">
        <v>1</v>
      </c>
      <c r="F423" s="260"/>
      <c r="G423" s="260"/>
      <c r="H423" s="261"/>
      <c r="I423" s="7"/>
      <c r="J423" s="105" t="s">
        <v>322</v>
      </c>
    </row>
    <row r="424" spans="1:10" x14ac:dyDescent="0.25">
      <c r="A424" s="6"/>
      <c r="B424" s="167" t="s">
        <v>294</v>
      </c>
      <c r="C424" s="90">
        <v>0</v>
      </c>
      <c r="D424" s="103"/>
      <c r="E424" s="259" t="s">
        <v>1</v>
      </c>
      <c r="F424" s="260"/>
      <c r="G424" s="260"/>
      <c r="H424" s="261"/>
      <c r="I424" s="7"/>
      <c r="J424" s="105" t="s">
        <v>321</v>
      </c>
    </row>
    <row r="425" spans="1:10" x14ac:dyDescent="0.25">
      <c r="A425" s="6"/>
      <c r="B425" s="167" t="s">
        <v>295</v>
      </c>
      <c r="C425" s="90">
        <v>0</v>
      </c>
      <c r="D425" s="103"/>
      <c r="E425" s="259" t="s">
        <v>1</v>
      </c>
      <c r="F425" s="260"/>
      <c r="G425" s="260"/>
      <c r="H425" s="261"/>
      <c r="I425" s="7"/>
      <c r="J425" s="105" t="s">
        <v>323</v>
      </c>
    </row>
    <row r="426" spans="1:10" x14ac:dyDescent="0.25">
      <c r="A426" s="6"/>
      <c r="B426" s="167" t="s">
        <v>296</v>
      </c>
      <c r="C426" s="90">
        <v>0</v>
      </c>
      <c r="D426" s="103"/>
      <c r="E426" s="259" t="s">
        <v>1</v>
      </c>
      <c r="F426" s="260"/>
      <c r="G426" s="260"/>
      <c r="H426" s="261"/>
      <c r="I426" s="7"/>
      <c r="J426" s="105" t="s">
        <v>318</v>
      </c>
    </row>
    <row r="427" spans="1:10" x14ac:dyDescent="0.25">
      <c r="A427" s="6"/>
      <c r="B427" s="167" t="s">
        <v>297</v>
      </c>
      <c r="C427" s="90">
        <v>0</v>
      </c>
      <c r="D427" s="103"/>
      <c r="E427" s="259" t="s">
        <v>1</v>
      </c>
      <c r="F427" s="260"/>
      <c r="G427" s="260"/>
      <c r="H427" s="261"/>
      <c r="I427" s="7"/>
      <c r="J427" s="105" t="s">
        <v>324</v>
      </c>
    </row>
    <row r="428" spans="1:10" x14ac:dyDescent="0.25">
      <c r="A428" s="6"/>
      <c r="B428" s="167" t="s">
        <v>298</v>
      </c>
      <c r="C428" s="90">
        <v>0</v>
      </c>
      <c r="D428" s="103"/>
      <c r="E428" s="259" t="s">
        <v>1</v>
      </c>
      <c r="F428" s="260"/>
      <c r="G428" s="260"/>
      <c r="H428" s="261"/>
      <c r="I428" s="7"/>
      <c r="J428" s="105" t="s">
        <v>324</v>
      </c>
    </row>
    <row r="429" spans="1:10" x14ac:dyDescent="0.25">
      <c r="A429" s="6"/>
      <c r="B429" s="167" t="s">
        <v>299</v>
      </c>
      <c r="C429" s="90">
        <v>0</v>
      </c>
      <c r="D429" s="103"/>
      <c r="E429" s="259" t="s">
        <v>1</v>
      </c>
      <c r="F429" s="260"/>
      <c r="G429" s="260"/>
      <c r="H429" s="261"/>
      <c r="I429" s="7"/>
      <c r="J429" s="105" t="s">
        <v>318</v>
      </c>
    </row>
    <row r="430" spans="1:10" x14ac:dyDescent="0.25">
      <c r="A430" s="6"/>
      <c r="B430" s="167" t="s">
        <v>300</v>
      </c>
      <c r="C430" s="90">
        <v>0</v>
      </c>
      <c r="D430" s="103"/>
      <c r="E430" s="259" t="s">
        <v>1</v>
      </c>
      <c r="F430" s="260"/>
      <c r="G430" s="260"/>
      <c r="H430" s="261"/>
      <c r="I430" s="7"/>
      <c r="J430" s="105" t="s">
        <v>318</v>
      </c>
    </row>
    <row r="431" spans="1:10" x14ac:dyDescent="0.25">
      <c r="A431" s="6"/>
      <c r="B431" s="167" t="s">
        <v>301</v>
      </c>
      <c r="C431" s="90">
        <v>0</v>
      </c>
      <c r="D431" s="103"/>
      <c r="E431" s="259" t="s">
        <v>1</v>
      </c>
      <c r="F431" s="260"/>
      <c r="G431" s="260"/>
      <c r="H431" s="261"/>
      <c r="I431" s="7"/>
      <c r="J431" s="105" t="s">
        <v>323</v>
      </c>
    </row>
    <row r="432" spans="1:10" x14ac:dyDescent="0.25">
      <c r="A432" s="6"/>
      <c r="B432" s="167" t="s">
        <v>86</v>
      </c>
      <c r="C432" s="90">
        <v>0</v>
      </c>
      <c r="D432" s="103"/>
      <c r="E432" s="99"/>
      <c r="F432" s="100"/>
      <c r="G432" s="100"/>
      <c r="H432" s="101"/>
      <c r="I432" s="7"/>
      <c r="J432" s="105" t="s">
        <v>329</v>
      </c>
    </row>
    <row r="433" spans="1:10" x14ac:dyDescent="0.25">
      <c r="A433" s="6"/>
      <c r="B433" s="197" t="s">
        <v>89</v>
      </c>
      <c r="C433" s="90">
        <v>0</v>
      </c>
      <c r="D433" s="103"/>
      <c r="E433" s="259" t="s">
        <v>1</v>
      </c>
      <c r="F433" s="260"/>
      <c r="G433" s="260"/>
      <c r="H433" s="261"/>
      <c r="I433" s="7"/>
      <c r="J433" s="105" t="s">
        <v>325</v>
      </c>
    </row>
    <row r="434" spans="1:10" x14ac:dyDescent="0.25">
      <c r="A434" s="6"/>
      <c r="B434" s="198" t="s">
        <v>90</v>
      </c>
      <c r="C434" s="90">
        <v>0</v>
      </c>
      <c r="D434" s="103"/>
      <c r="E434" s="259" t="s">
        <v>1</v>
      </c>
      <c r="F434" s="260"/>
      <c r="G434" s="260"/>
      <c r="H434" s="261"/>
      <c r="I434" s="7"/>
      <c r="J434" s="105" t="s">
        <v>326</v>
      </c>
    </row>
    <row r="435" spans="1:10" ht="6.75" customHeight="1" x14ac:dyDescent="0.25">
      <c r="A435" s="6"/>
      <c r="B435" s="37"/>
      <c r="C435" s="39"/>
      <c r="D435" s="39"/>
      <c r="E435" s="11"/>
      <c r="F435" s="37"/>
      <c r="G435" s="39"/>
      <c r="H435" s="39"/>
      <c r="I435" s="7"/>
    </row>
    <row r="436" spans="1:10" ht="14.4" x14ac:dyDescent="0.3">
      <c r="A436" s="6"/>
      <c r="B436" s="207" t="s">
        <v>91</v>
      </c>
      <c r="C436" s="190">
        <f>SUM(C408:C435)</f>
        <v>0</v>
      </c>
      <c r="D436" s="39"/>
      <c r="E436" s="39"/>
      <c r="F436" s="39"/>
      <c r="G436" s="39"/>
      <c r="H436" s="39"/>
      <c r="I436" s="7"/>
    </row>
    <row r="437" spans="1:10" ht="6.75" customHeight="1" x14ac:dyDescent="0.3">
      <c r="A437" s="6"/>
      <c r="B437" s="24"/>
      <c r="C437" s="37"/>
      <c r="D437" s="39"/>
      <c r="E437" s="39"/>
      <c r="F437" s="39"/>
      <c r="G437" s="39"/>
      <c r="H437" s="39"/>
      <c r="I437" s="7"/>
    </row>
    <row r="438" spans="1:10" x14ac:dyDescent="0.25">
      <c r="A438" s="21" t="s">
        <v>47</v>
      </c>
      <c r="B438" s="189" t="s">
        <v>302</v>
      </c>
      <c r="C438" s="186">
        <v>0</v>
      </c>
      <c r="D438" s="103"/>
      <c r="E438" s="103" t="s">
        <v>331</v>
      </c>
      <c r="F438" s="103"/>
      <c r="G438" s="103"/>
      <c r="H438" s="103"/>
      <c r="I438" s="7"/>
    </row>
    <row r="439" spans="1:10" x14ac:dyDescent="0.25">
      <c r="A439" s="6"/>
      <c r="B439" s="167" t="s">
        <v>303</v>
      </c>
      <c r="C439" s="90">
        <v>0</v>
      </c>
      <c r="D439" s="39"/>
      <c r="E439" s="259" t="s">
        <v>1</v>
      </c>
      <c r="F439" s="260"/>
      <c r="G439" s="260"/>
      <c r="H439" s="261"/>
      <c r="I439" s="7"/>
    </row>
    <row r="440" spans="1:10" ht="6" customHeight="1" x14ac:dyDescent="0.25">
      <c r="A440" s="6"/>
      <c r="B440" s="14"/>
      <c r="C440" s="39"/>
      <c r="D440" s="39"/>
      <c r="E440" s="11"/>
      <c r="F440" s="37"/>
      <c r="G440" s="39"/>
      <c r="H440" s="39"/>
      <c r="I440" s="7"/>
    </row>
    <row r="441" spans="1:10" ht="14.4" x14ac:dyDescent="0.3">
      <c r="A441" s="6"/>
      <c r="B441" s="26" t="s">
        <v>92</v>
      </c>
      <c r="C441" s="28">
        <f>C406-SUM(C436:C440)</f>
        <v>0</v>
      </c>
      <c r="D441" s="39"/>
      <c r="E441" s="11"/>
      <c r="F441" s="37"/>
      <c r="G441" s="39"/>
      <c r="H441" s="39"/>
      <c r="I441" s="7"/>
    </row>
    <row r="442" spans="1:10" x14ac:dyDescent="0.25">
      <c r="A442" s="6"/>
      <c r="B442" s="39"/>
      <c r="C442" s="39"/>
      <c r="D442" s="39"/>
      <c r="E442" s="11"/>
      <c r="F442" s="37"/>
      <c r="G442" s="39"/>
      <c r="H442" s="39"/>
      <c r="I442" s="7"/>
    </row>
    <row r="443" spans="1:10" x14ac:dyDescent="0.25">
      <c r="A443" s="6"/>
      <c r="B443" s="167" t="s">
        <v>304</v>
      </c>
      <c r="C443" s="90">
        <v>0</v>
      </c>
      <c r="D443" s="39"/>
      <c r="E443" s="259" t="s">
        <v>1</v>
      </c>
      <c r="F443" s="260"/>
      <c r="G443" s="260"/>
      <c r="H443" s="261"/>
      <c r="I443" s="7"/>
      <c r="J443" s="105"/>
    </row>
    <row r="444" spans="1:10" x14ac:dyDescent="0.25">
      <c r="A444" s="6"/>
      <c r="B444" s="167" t="s">
        <v>305</v>
      </c>
      <c r="C444" s="90">
        <v>0</v>
      </c>
      <c r="D444" s="39"/>
      <c r="E444" s="259" t="s">
        <v>1</v>
      </c>
      <c r="F444" s="260"/>
      <c r="G444" s="260"/>
      <c r="H444" s="261"/>
      <c r="I444" s="7"/>
    </row>
    <row r="445" spans="1:10" x14ac:dyDescent="0.25">
      <c r="A445" s="6"/>
      <c r="B445" s="167" t="s">
        <v>306</v>
      </c>
      <c r="C445" s="90">
        <v>0</v>
      </c>
      <c r="D445" s="39"/>
      <c r="E445" s="259" t="s">
        <v>1</v>
      </c>
      <c r="F445" s="260"/>
      <c r="G445" s="260"/>
      <c r="H445" s="261"/>
      <c r="I445" s="7"/>
    </row>
    <row r="446" spans="1:10" ht="6" customHeight="1" x14ac:dyDescent="0.25">
      <c r="A446" s="6"/>
      <c r="B446" s="39"/>
      <c r="C446" s="39"/>
      <c r="D446" s="39"/>
      <c r="E446" s="11"/>
      <c r="F446" s="37"/>
      <c r="G446" s="39"/>
      <c r="H446" s="39"/>
      <c r="I446" s="7"/>
    </row>
    <row r="447" spans="1:10" ht="14.4" x14ac:dyDescent="0.3">
      <c r="A447" s="6"/>
      <c r="B447" s="26" t="s">
        <v>105</v>
      </c>
      <c r="C447" s="28">
        <f>C441-SUM(C442:C446)</f>
        <v>0</v>
      </c>
      <c r="D447" s="39"/>
      <c r="E447" s="11"/>
      <c r="F447" s="37"/>
      <c r="G447" s="39"/>
      <c r="H447" s="39"/>
      <c r="I447" s="7"/>
      <c r="J447" s="105"/>
    </row>
    <row r="448" spans="1:10" x14ac:dyDescent="0.25">
      <c r="A448" s="8"/>
      <c r="B448" s="12"/>
      <c r="C448" s="12"/>
      <c r="D448" s="12"/>
      <c r="E448" s="223"/>
      <c r="F448" s="224"/>
      <c r="G448" s="12"/>
      <c r="H448" s="12"/>
      <c r="I448" s="13"/>
      <c r="J448" s="105"/>
    </row>
    <row r="449" spans="1:29" x14ac:dyDescent="0.25">
      <c r="A449" s="6"/>
      <c r="B449" s="103"/>
      <c r="C449" s="103"/>
      <c r="D449" s="103"/>
      <c r="E449" s="11"/>
      <c r="F449" s="50"/>
      <c r="G449" s="103"/>
      <c r="H449" s="103"/>
      <c r="I449" s="7"/>
    </row>
    <row r="450" spans="1:29" ht="17.399999999999999" x14ac:dyDescent="0.3">
      <c r="A450" s="6"/>
      <c r="B450" s="32" t="s">
        <v>483</v>
      </c>
      <c r="C450" s="33"/>
      <c r="D450" s="33"/>
      <c r="E450" s="33"/>
      <c r="F450" s="33"/>
      <c r="G450" s="33"/>
      <c r="H450" s="33"/>
      <c r="I450" s="7"/>
      <c r="K450" s="103"/>
      <c r="L450" s="103"/>
      <c r="M450" s="103"/>
      <c r="N450" s="103"/>
      <c r="O450" s="103"/>
      <c r="P450" s="103"/>
      <c r="Q450" s="103"/>
      <c r="R450" s="103"/>
      <c r="S450" s="103"/>
      <c r="T450" s="103"/>
      <c r="U450" s="103"/>
      <c r="V450" s="103"/>
      <c r="W450" s="103"/>
      <c r="X450" s="103"/>
      <c r="Y450" s="103"/>
      <c r="Z450" s="103"/>
      <c r="AA450" s="103"/>
      <c r="AB450" s="103"/>
      <c r="AC450" s="103"/>
    </row>
    <row r="451" spans="1:29" x14ac:dyDescent="0.25">
      <c r="A451" s="6"/>
      <c r="B451" s="103"/>
      <c r="C451" s="103"/>
      <c r="D451" s="103"/>
      <c r="E451" s="11"/>
      <c r="F451" s="50"/>
      <c r="G451" s="103"/>
      <c r="H451" s="103"/>
      <c r="I451" s="7"/>
    </row>
    <row r="452" spans="1:29" ht="54.75" customHeight="1" x14ac:dyDescent="0.25">
      <c r="A452" s="6"/>
      <c r="B452" s="272" t="s">
        <v>523</v>
      </c>
      <c r="C452" s="272"/>
      <c r="D452" s="272"/>
      <c r="E452" s="272"/>
      <c r="F452" s="272"/>
      <c r="G452" s="272"/>
      <c r="H452" s="272"/>
      <c r="I452" s="7"/>
    </row>
    <row r="453" spans="1:29" ht="67.5" customHeight="1" x14ac:dyDescent="0.25">
      <c r="A453" s="6"/>
      <c r="B453" s="265" t="s">
        <v>140</v>
      </c>
      <c r="C453" s="266"/>
      <c r="D453" s="266"/>
      <c r="E453" s="266"/>
      <c r="F453" s="266"/>
      <c r="G453" s="266"/>
      <c r="H453" s="267"/>
      <c r="I453" s="7"/>
    </row>
    <row r="454" spans="1:29" x14ac:dyDescent="0.25">
      <c r="A454" s="6"/>
      <c r="B454" s="104"/>
      <c r="C454" s="104"/>
      <c r="D454" s="104"/>
      <c r="E454" s="11"/>
      <c r="F454" s="50"/>
      <c r="G454" s="104"/>
      <c r="H454" s="104"/>
      <c r="I454" s="7"/>
    </row>
    <row r="455" spans="1:29" ht="27.75" customHeight="1" x14ac:dyDescent="0.25">
      <c r="A455" s="6"/>
      <c r="B455" s="264" t="s">
        <v>484</v>
      </c>
      <c r="C455" s="264"/>
      <c r="D455" s="264"/>
      <c r="E455" s="264"/>
      <c r="F455" s="264"/>
      <c r="G455" s="264"/>
      <c r="H455" s="264"/>
      <c r="I455" s="7"/>
    </row>
    <row r="456" spans="1:29" x14ac:dyDescent="0.25">
      <c r="A456" s="6"/>
      <c r="B456" s="103"/>
      <c r="C456" s="103"/>
      <c r="D456" s="103"/>
      <c r="E456" s="11"/>
      <c r="F456" s="50"/>
      <c r="G456" s="103"/>
      <c r="H456" s="103"/>
      <c r="I456" s="7"/>
    </row>
    <row r="457" spans="1:29" x14ac:dyDescent="0.25">
      <c r="A457" s="6"/>
      <c r="B457" s="264" t="s">
        <v>526</v>
      </c>
      <c r="C457" s="264"/>
      <c r="D457" s="264"/>
      <c r="E457" s="264"/>
      <c r="F457" s="264"/>
      <c r="G457" s="264"/>
      <c r="H457" s="264"/>
      <c r="I457" s="7"/>
    </row>
    <row r="458" spans="1:29" x14ac:dyDescent="0.25">
      <c r="A458" s="6"/>
      <c r="B458" s="225"/>
      <c r="C458" s="225"/>
      <c r="D458" s="225"/>
      <c r="E458" s="225"/>
      <c r="F458" s="225"/>
      <c r="G458" s="225"/>
      <c r="H458" s="225"/>
      <c r="I458" s="7"/>
    </row>
    <row r="459" spans="1:29" x14ac:dyDescent="0.25">
      <c r="A459" s="6"/>
      <c r="B459" s="264" t="s">
        <v>485</v>
      </c>
      <c r="C459" s="264"/>
      <c r="D459" s="264"/>
      <c r="E459" s="264"/>
      <c r="F459" s="264"/>
      <c r="G459" s="264"/>
      <c r="H459" s="264"/>
      <c r="I459" s="7"/>
    </row>
    <row r="460" spans="1:29" x14ac:dyDescent="0.25">
      <c r="A460" s="6"/>
      <c r="B460" s="225"/>
      <c r="C460" s="225"/>
      <c r="D460" s="225"/>
      <c r="E460" s="225"/>
      <c r="F460" s="225"/>
      <c r="G460" s="225"/>
      <c r="H460" s="225"/>
      <c r="I460" s="7"/>
    </row>
    <row r="461" spans="1:29" ht="52.5" customHeight="1" x14ac:dyDescent="0.25">
      <c r="A461" s="6"/>
      <c r="B461" s="264" t="s">
        <v>490</v>
      </c>
      <c r="C461" s="264"/>
      <c r="D461" s="264"/>
      <c r="E461" s="264"/>
      <c r="F461" s="264"/>
      <c r="G461" s="264"/>
      <c r="H461" s="264"/>
      <c r="I461" s="7"/>
    </row>
    <row r="462" spans="1:29" x14ac:dyDescent="0.25">
      <c r="A462" s="6"/>
      <c r="B462" s="225"/>
      <c r="D462" s="228" t="s">
        <v>243</v>
      </c>
      <c r="E462" s="229"/>
      <c r="F462" s="226" t="s">
        <v>244</v>
      </c>
      <c r="G462" s="230"/>
      <c r="H462" s="225"/>
      <c r="I462" s="7"/>
      <c r="K462" s="1" t="s">
        <v>423</v>
      </c>
    </row>
    <row r="463" spans="1:29" ht="12.75" customHeight="1" x14ac:dyDescent="0.25">
      <c r="A463" s="6"/>
      <c r="B463" s="264" t="s">
        <v>486</v>
      </c>
      <c r="C463" s="264"/>
      <c r="D463" s="264"/>
      <c r="E463" s="264"/>
      <c r="F463" s="264"/>
      <c r="G463" s="264"/>
      <c r="H463" s="264"/>
      <c r="I463" s="7"/>
    </row>
    <row r="464" spans="1:29" ht="12.75" customHeight="1" x14ac:dyDescent="0.25">
      <c r="A464" s="6"/>
      <c r="B464" s="225"/>
      <c r="C464" s="225"/>
      <c r="D464" s="225"/>
      <c r="E464" s="225"/>
      <c r="F464" s="225"/>
      <c r="G464" s="225"/>
      <c r="H464" s="225"/>
      <c r="I464" s="7"/>
    </row>
    <row r="465" spans="1:11" ht="54" customHeight="1" x14ac:dyDescent="0.25">
      <c r="A465" s="6"/>
      <c r="B465" s="264" t="s">
        <v>491</v>
      </c>
      <c r="C465" s="264"/>
      <c r="D465" s="264"/>
      <c r="E465" s="264"/>
      <c r="F465" s="264"/>
      <c r="G465" s="264"/>
      <c r="H465" s="264"/>
      <c r="I465" s="7"/>
    </row>
    <row r="466" spans="1:11" ht="12.75" customHeight="1" x14ac:dyDescent="0.25">
      <c r="A466" s="6"/>
      <c r="B466" s="225"/>
      <c r="C466" s="225"/>
      <c r="D466" s="225"/>
      <c r="E466" s="225"/>
      <c r="F466" s="225"/>
      <c r="G466" s="225"/>
      <c r="H466" s="225"/>
      <c r="I466" s="7"/>
    </row>
    <row r="467" spans="1:11" ht="28.5" customHeight="1" x14ac:dyDescent="0.25">
      <c r="A467" s="6"/>
      <c r="B467" s="264" t="s">
        <v>487</v>
      </c>
      <c r="C467" s="264"/>
      <c r="D467" s="264"/>
      <c r="E467" s="264"/>
      <c r="F467" s="264"/>
      <c r="G467" s="264"/>
      <c r="H467" s="264"/>
      <c r="I467" s="7"/>
    </row>
    <row r="468" spans="1:11" x14ac:dyDescent="0.25">
      <c r="A468" s="6"/>
      <c r="B468" s="225"/>
      <c r="C468" s="225"/>
      <c r="D468" s="225"/>
      <c r="E468" s="225"/>
      <c r="F468" s="225"/>
      <c r="G468" s="225"/>
      <c r="H468" s="225"/>
      <c r="I468" s="7"/>
    </row>
    <row r="469" spans="1:11" ht="66" customHeight="1" x14ac:dyDescent="0.25">
      <c r="A469" s="6"/>
      <c r="B469" s="264" t="s">
        <v>488</v>
      </c>
      <c r="C469" s="264"/>
      <c r="D469" s="264"/>
      <c r="E469" s="264"/>
      <c r="F469" s="264"/>
      <c r="G469" s="264"/>
      <c r="H469" s="264"/>
      <c r="I469" s="7"/>
    </row>
    <row r="470" spans="1:11" x14ac:dyDescent="0.25">
      <c r="A470" s="6"/>
      <c r="B470" s="284" t="s">
        <v>489</v>
      </c>
      <c r="C470" s="284"/>
      <c r="D470" s="229"/>
      <c r="E470" s="225"/>
      <c r="F470" s="225"/>
      <c r="G470" s="225"/>
      <c r="H470" s="225"/>
      <c r="I470" s="7"/>
      <c r="K470" s="1" t="s">
        <v>158</v>
      </c>
    </row>
    <row r="471" spans="1:11" x14ac:dyDescent="0.25">
      <c r="A471" s="6"/>
      <c r="B471" s="113"/>
      <c r="C471" s="113"/>
      <c r="D471" s="113"/>
      <c r="E471" s="113"/>
      <c r="F471" s="113"/>
      <c r="G471" s="113"/>
      <c r="H471" s="113"/>
      <c r="I471" s="7"/>
      <c r="K471" s="1" t="s">
        <v>493</v>
      </c>
    </row>
    <row r="472" spans="1:11" ht="13.8" x14ac:dyDescent="0.3">
      <c r="A472" s="8"/>
      <c r="B472" s="237" t="str">
        <f>IF(O251=1,"WARNING: The Application contains 1 FATAL Error and should not submitted without correction.",IF(O251&gt;1,"WARNING: The Application contains "&amp;O251&amp;" FATAL Errors and should not be submitted without correction.",""))</f>
        <v/>
      </c>
      <c r="C472" s="12"/>
      <c r="D472" s="12"/>
      <c r="E472" s="12"/>
      <c r="F472" s="12"/>
      <c r="G472" s="12"/>
      <c r="H472" s="12"/>
      <c r="I472" s="13"/>
    </row>
    <row r="474" spans="1:11" ht="14.4" x14ac:dyDescent="0.3">
      <c r="B474" s="24" t="s">
        <v>315</v>
      </c>
    </row>
    <row r="476" spans="1:11" x14ac:dyDescent="0.25">
      <c r="B476" s="177" t="s">
        <v>71</v>
      </c>
      <c r="C476" s="190">
        <f t="shared" ref="C476:C483" si="2">SUMIF($J$390:$J$404,J476,$C$390:$C$404)</f>
        <v>0</v>
      </c>
      <c r="J476" s="105" t="s">
        <v>308</v>
      </c>
    </row>
    <row r="477" spans="1:11" x14ac:dyDescent="0.25">
      <c r="B477" s="177" t="s">
        <v>72</v>
      </c>
      <c r="C477" s="190">
        <f t="shared" si="2"/>
        <v>0</v>
      </c>
      <c r="J477" s="105" t="s">
        <v>309</v>
      </c>
    </row>
    <row r="478" spans="1:11" x14ac:dyDescent="0.25">
      <c r="B478" s="177" t="s">
        <v>73</v>
      </c>
      <c r="C478" s="190">
        <f t="shared" si="2"/>
        <v>0</v>
      </c>
      <c r="J478" s="105" t="s">
        <v>310</v>
      </c>
    </row>
    <row r="479" spans="1:11" x14ac:dyDescent="0.25">
      <c r="B479" s="177" t="s">
        <v>74</v>
      </c>
      <c r="C479" s="190">
        <f t="shared" si="2"/>
        <v>0</v>
      </c>
      <c r="J479" s="105" t="s">
        <v>311</v>
      </c>
    </row>
    <row r="480" spans="1:11" x14ac:dyDescent="0.25">
      <c r="B480" s="177" t="s">
        <v>75</v>
      </c>
      <c r="C480" s="190">
        <f t="shared" si="2"/>
        <v>0</v>
      </c>
      <c r="J480" s="105" t="s">
        <v>312</v>
      </c>
    </row>
    <row r="481" spans="2:10" x14ac:dyDescent="0.25">
      <c r="B481" s="177" t="s">
        <v>76</v>
      </c>
      <c r="C481" s="190">
        <f t="shared" si="2"/>
        <v>0</v>
      </c>
      <c r="J481" s="105" t="s">
        <v>316</v>
      </c>
    </row>
    <row r="482" spans="2:10" x14ac:dyDescent="0.25">
      <c r="B482" s="177" t="s">
        <v>77</v>
      </c>
      <c r="C482" s="190">
        <f t="shared" si="2"/>
        <v>0</v>
      </c>
      <c r="J482" s="105" t="s">
        <v>313</v>
      </c>
    </row>
    <row r="483" spans="2:10" x14ac:dyDescent="0.25">
      <c r="B483" s="177" t="s">
        <v>78</v>
      </c>
      <c r="C483" s="190">
        <f t="shared" si="2"/>
        <v>0</v>
      </c>
      <c r="J483" s="105" t="s">
        <v>314</v>
      </c>
    </row>
    <row r="484" spans="2:10" x14ac:dyDescent="0.25">
      <c r="B484" s="103"/>
    </row>
    <row r="485" spans="2:10" ht="14.4" x14ac:dyDescent="0.3">
      <c r="B485" s="24" t="s">
        <v>79</v>
      </c>
      <c r="C485" s="106">
        <f>SUM(C475:C484)</f>
        <v>0</v>
      </c>
    </row>
    <row r="486" spans="2:10" x14ac:dyDescent="0.25">
      <c r="B486" s="103"/>
    </row>
    <row r="487" spans="2:10" ht="14.4" x14ac:dyDescent="0.3">
      <c r="B487" s="25" t="s">
        <v>346</v>
      </c>
    </row>
    <row r="488" spans="2:10" x14ac:dyDescent="0.25">
      <c r="B488" s="200" t="s">
        <v>80</v>
      </c>
      <c r="C488" s="190">
        <f t="shared" ref="C488:C499" si="3">SUMIF($J$408:$J$435,J488,$C$408:$C$435)</f>
        <v>0</v>
      </c>
      <c r="J488" s="105" t="s">
        <v>323</v>
      </c>
    </row>
    <row r="489" spans="2:10" x14ac:dyDescent="0.25">
      <c r="B489" s="200" t="s">
        <v>81</v>
      </c>
      <c r="C489" s="190">
        <f t="shared" si="3"/>
        <v>0</v>
      </c>
      <c r="F489" s="105"/>
      <c r="J489" s="105" t="s">
        <v>324</v>
      </c>
    </row>
    <row r="490" spans="2:10" x14ac:dyDescent="0.25">
      <c r="B490" s="201" t="s">
        <v>82</v>
      </c>
      <c r="C490" s="190">
        <f t="shared" si="3"/>
        <v>0</v>
      </c>
      <c r="F490" s="105"/>
      <c r="J490" s="105" t="s">
        <v>320</v>
      </c>
    </row>
    <row r="491" spans="2:10" x14ac:dyDescent="0.25">
      <c r="B491" s="200" t="s">
        <v>83</v>
      </c>
      <c r="C491" s="190">
        <f t="shared" si="3"/>
        <v>0</v>
      </c>
      <c r="J491" s="105" t="s">
        <v>319</v>
      </c>
    </row>
    <row r="492" spans="2:10" x14ac:dyDescent="0.25">
      <c r="B492" s="200" t="s">
        <v>84</v>
      </c>
      <c r="C492" s="190">
        <f t="shared" si="3"/>
        <v>0</v>
      </c>
      <c r="F492" s="105"/>
      <c r="J492" s="105" t="s">
        <v>318</v>
      </c>
    </row>
    <row r="493" spans="2:10" x14ac:dyDescent="0.25">
      <c r="B493" s="177" t="s">
        <v>85</v>
      </c>
      <c r="C493" s="190">
        <f t="shared" si="3"/>
        <v>0</v>
      </c>
      <c r="F493" s="105"/>
      <c r="J493" s="105" t="s">
        <v>317</v>
      </c>
    </row>
    <row r="494" spans="2:10" x14ac:dyDescent="0.25">
      <c r="B494" s="177" t="s">
        <v>86</v>
      </c>
      <c r="C494" s="190">
        <f t="shared" si="3"/>
        <v>0</v>
      </c>
      <c r="F494" s="105"/>
      <c r="J494" s="105" t="s">
        <v>329</v>
      </c>
    </row>
    <row r="495" spans="2:10" x14ac:dyDescent="0.25">
      <c r="B495" s="201" t="s">
        <v>87</v>
      </c>
      <c r="C495" s="190">
        <f t="shared" si="3"/>
        <v>0</v>
      </c>
      <c r="F495" s="105"/>
      <c r="J495" s="105" t="s">
        <v>321</v>
      </c>
    </row>
    <row r="496" spans="2:10" x14ac:dyDescent="0.25">
      <c r="B496" s="202" t="s">
        <v>88</v>
      </c>
      <c r="C496" s="190">
        <f t="shared" si="3"/>
        <v>0</v>
      </c>
      <c r="J496" s="105" t="s">
        <v>322</v>
      </c>
    </row>
    <row r="497" spans="2:10" x14ac:dyDescent="0.25">
      <c r="B497" s="201" t="s">
        <v>89</v>
      </c>
      <c r="C497" s="190">
        <f t="shared" si="3"/>
        <v>0</v>
      </c>
      <c r="F497" s="105"/>
      <c r="J497" s="105" t="s">
        <v>325</v>
      </c>
    </row>
    <row r="498" spans="2:10" x14ac:dyDescent="0.25">
      <c r="B498" s="203" t="s">
        <v>90</v>
      </c>
      <c r="C498" s="190">
        <f t="shared" si="3"/>
        <v>0</v>
      </c>
      <c r="J498" s="105" t="s">
        <v>326</v>
      </c>
    </row>
    <row r="499" spans="2:10" x14ac:dyDescent="0.25">
      <c r="B499" s="177" t="s">
        <v>327</v>
      </c>
      <c r="C499" s="190">
        <f t="shared" si="3"/>
        <v>0</v>
      </c>
      <c r="J499" s="105" t="s">
        <v>328</v>
      </c>
    </row>
    <row r="500" spans="2:10" x14ac:dyDescent="0.25">
      <c r="F500" s="105"/>
    </row>
    <row r="501" spans="2:10" ht="14.4" x14ac:dyDescent="0.3">
      <c r="B501" s="24" t="s">
        <v>347</v>
      </c>
      <c r="C501" s="106">
        <f>SUM(C487:C500)</f>
        <v>0</v>
      </c>
      <c r="F501" s="105"/>
    </row>
    <row r="503" spans="2:10" x14ac:dyDescent="0.25">
      <c r="F503" s="105"/>
    </row>
    <row r="505" spans="2:10" x14ac:dyDescent="0.25">
      <c r="F505" s="105"/>
    </row>
    <row r="506" spans="2:10" x14ac:dyDescent="0.25">
      <c r="F506" s="105"/>
    </row>
    <row r="508" spans="2:10" x14ac:dyDescent="0.25">
      <c r="F508" s="105"/>
    </row>
    <row r="509" spans="2:10" x14ac:dyDescent="0.25">
      <c r="F509" s="105"/>
    </row>
    <row r="510" spans="2:10" x14ac:dyDescent="0.25">
      <c r="F510" s="105"/>
    </row>
  </sheetData>
  <sheetProtection password="BECA" sheet="1" objects="1" scenarios="1" formatColumns="0" formatRows="0"/>
  <mergeCells count="257">
    <mergeCell ref="B71:H71"/>
    <mergeCell ref="B72:H72"/>
    <mergeCell ref="B73:H73"/>
    <mergeCell ref="B129:H129"/>
    <mergeCell ref="B160:H160"/>
    <mergeCell ref="B183:H183"/>
    <mergeCell ref="C185:F185"/>
    <mergeCell ref="B461:H461"/>
    <mergeCell ref="B463:H463"/>
    <mergeCell ref="E123:H123"/>
    <mergeCell ref="E124:H124"/>
    <mergeCell ref="E125:H125"/>
    <mergeCell ref="E126:H126"/>
    <mergeCell ref="B111:H111"/>
    <mergeCell ref="E433:H433"/>
    <mergeCell ref="E434:H434"/>
    <mergeCell ref="B459:H459"/>
    <mergeCell ref="B455:H455"/>
    <mergeCell ref="B153:H153"/>
    <mergeCell ref="E155:H155"/>
    <mergeCell ref="E156:H156"/>
    <mergeCell ref="E157:H157"/>
    <mergeCell ref="E423:H423"/>
    <mergeCell ref="E424:H424"/>
    <mergeCell ref="B465:H465"/>
    <mergeCell ref="B470:C470"/>
    <mergeCell ref="B1:I1"/>
    <mergeCell ref="E197:H197"/>
    <mergeCell ref="J169:P169"/>
    <mergeCell ref="J174:P174"/>
    <mergeCell ref="E182:H182"/>
    <mergeCell ref="C8:F8"/>
    <mergeCell ref="B10:H10"/>
    <mergeCell ref="E362:H362"/>
    <mergeCell ref="E367:H367"/>
    <mergeCell ref="E368:H368"/>
    <mergeCell ref="E285:H285"/>
    <mergeCell ref="E319:H319"/>
    <mergeCell ref="E364:H364"/>
    <mergeCell ref="E353:H353"/>
    <mergeCell ref="E354:H354"/>
    <mergeCell ref="E339:H339"/>
    <mergeCell ref="E333:H333"/>
    <mergeCell ref="E328:H328"/>
    <mergeCell ref="E236:H236"/>
    <mergeCell ref="E237:H237"/>
    <mergeCell ref="E430:H430"/>
    <mergeCell ref="B467:H467"/>
    <mergeCell ref="B453:H453"/>
    <mergeCell ref="B452:H452"/>
    <mergeCell ref="B163:H163"/>
    <mergeCell ref="B169:H169"/>
    <mergeCell ref="E431:H431"/>
    <mergeCell ref="E445:H445"/>
    <mergeCell ref="E352:H352"/>
    <mergeCell ref="E348:H348"/>
    <mergeCell ref="E351:H351"/>
    <mergeCell ref="E329:H329"/>
    <mergeCell ref="E400:H400"/>
    <mergeCell ref="E366:H366"/>
    <mergeCell ref="E332:H332"/>
    <mergeCell ref="E334:H334"/>
    <mergeCell ref="E335:H335"/>
    <mergeCell ref="E336:H336"/>
    <mergeCell ref="E337:H337"/>
    <mergeCell ref="E365:H365"/>
    <mergeCell ref="E444:H444"/>
    <mergeCell ref="E280:H280"/>
    <mergeCell ref="E413:H413"/>
    <mergeCell ref="E414:H414"/>
    <mergeCell ref="E420:H420"/>
    <mergeCell ref="E421:H421"/>
    <mergeCell ref="B57:H57"/>
    <mergeCell ref="B60:H60"/>
    <mergeCell ref="E269:H269"/>
    <mergeCell ref="E271:H271"/>
    <mergeCell ref="E272:H272"/>
    <mergeCell ref="E302:H302"/>
    <mergeCell ref="E293:H293"/>
    <mergeCell ref="E296:H296"/>
    <mergeCell ref="E295:H295"/>
    <mergeCell ref="E298:H298"/>
    <mergeCell ref="E263:H263"/>
    <mergeCell ref="E241:H241"/>
    <mergeCell ref="B67:H67"/>
    <mergeCell ref="E215:H215"/>
    <mergeCell ref="E239:H239"/>
    <mergeCell ref="C89:F89"/>
    <mergeCell ref="E77:H77"/>
    <mergeCell ref="E218:H218"/>
    <mergeCell ref="E231:H231"/>
    <mergeCell ref="E230:H230"/>
    <mergeCell ref="E235:H235"/>
    <mergeCell ref="E240:H240"/>
    <mergeCell ref="B105:H105"/>
    <mergeCell ref="E259:H259"/>
    <mergeCell ref="C34:F34"/>
    <mergeCell ref="C35:F35"/>
    <mergeCell ref="C36:F36"/>
    <mergeCell ref="C44:F44"/>
    <mergeCell ref="E179:H179"/>
    <mergeCell ref="E200:H200"/>
    <mergeCell ref="E203:H203"/>
    <mergeCell ref="B130:H130"/>
    <mergeCell ref="B122:H122"/>
    <mergeCell ref="B80:H80"/>
    <mergeCell ref="C91:F91"/>
    <mergeCell ref="B106:H106"/>
    <mergeCell ref="E189:H189"/>
    <mergeCell ref="E173:H173"/>
    <mergeCell ref="B174:H174"/>
    <mergeCell ref="B175:H175"/>
    <mergeCell ref="B49:H49"/>
    <mergeCell ref="B63:H63"/>
    <mergeCell ref="E192:H192"/>
    <mergeCell ref="E193:H193"/>
    <mergeCell ref="E196:H196"/>
    <mergeCell ref="B51:H51"/>
    <mergeCell ref="B54:H54"/>
    <mergeCell ref="B164:H164"/>
    <mergeCell ref="B70:H70"/>
    <mergeCell ref="E273:H273"/>
    <mergeCell ref="E274:H274"/>
    <mergeCell ref="E275:H275"/>
    <mergeCell ref="E264:H264"/>
    <mergeCell ref="E265:H265"/>
    <mergeCell ref="E266:H266"/>
    <mergeCell ref="E411:H411"/>
    <mergeCell ref="E412:H412"/>
    <mergeCell ref="E402:H402"/>
    <mergeCell ref="E404:H404"/>
    <mergeCell ref="E395:H395"/>
    <mergeCell ref="B384:H384"/>
    <mergeCell ref="E327:H327"/>
    <mergeCell ref="E338:H338"/>
    <mergeCell ref="E330:H330"/>
    <mergeCell ref="E258:H258"/>
    <mergeCell ref="E294:H294"/>
    <mergeCell ref="E305:H305"/>
    <mergeCell ref="E306:H306"/>
    <mergeCell ref="E297:H297"/>
    <mergeCell ref="E303:H303"/>
    <mergeCell ref="E286:H286"/>
    <mergeCell ref="E287:H287"/>
    <mergeCell ref="C12:F12"/>
    <mergeCell ref="E190:H190"/>
    <mergeCell ref="E191:H191"/>
    <mergeCell ref="E117:H117"/>
    <mergeCell ref="E116:H116"/>
    <mergeCell ref="E115:H115"/>
    <mergeCell ref="E114:H114"/>
    <mergeCell ref="E113:H113"/>
    <mergeCell ref="B170:H170"/>
    <mergeCell ref="B66:H66"/>
    <mergeCell ref="C90:F90"/>
    <mergeCell ref="C23:F23"/>
    <mergeCell ref="B83:H83"/>
    <mergeCell ref="B109:H109"/>
    <mergeCell ref="B108:H108"/>
    <mergeCell ref="B82:H82"/>
    <mergeCell ref="C24:F24"/>
    <mergeCell ref="C32:F32"/>
    <mergeCell ref="C99:F99"/>
    <mergeCell ref="E118:H118"/>
    <mergeCell ref="E119:H119"/>
    <mergeCell ref="E120:H120"/>
    <mergeCell ref="E161:H161"/>
    <mergeCell ref="E168:H168"/>
    <mergeCell ref="B469:H469"/>
    <mergeCell ref="C22:F22"/>
    <mergeCell ref="C13:F13"/>
    <mergeCell ref="E340:H340"/>
    <mergeCell ref="E341:H341"/>
    <mergeCell ref="E342:H342"/>
    <mergeCell ref="E304:H304"/>
    <mergeCell ref="E217:H217"/>
    <mergeCell ref="E219:H219"/>
    <mergeCell ref="E216:H216"/>
    <mergeCell ref="E357:H357"/>
    <mergeCell ref="E358:H358"/>
    <mergeCell ref="E359:H359"/>
    <mergeCell ref="E360:H360"/>
    <mergeCell ref="E361:H361"/>
    <mergeCell ref="E363:H363"/>
    <mergeCell ref="E347:H347"/>
    <mergeCell ref="E349:H349"/>
    <mergeCell ref="E242:H242"/>
    <mergeCell ref="E255:H255"/>
    <mergeCell ref="E256:H256"/>
    <mergeCell ref="E257:H257"/>
    <mergeCell ref="B457:H457"/>
    <mergeCell ref="E292:H292"/>
    <mergeCell ref="E439:H439"/>
    <mergeCell ref="E443:H443"/>
    <mergeCell ref="E397:H397"/>
    <mergeCell ref="E398:H398"/>
    <mergeCell ref="E409:H409"/>
    <mergeCell ref="E410:H410"/>
    <mergeCell ref="E390:H390"/>
    <mergeCell ref="E391:H391"/>
    <mergeCell ref="E392:H392"/>
    <mergeCell ref="E393:H393"/>
    <mergeCell ref="E394:H394"/>
    <mergeCell ref="E396:H396"/>
    <mergeCell ref="E425:H425"/>
    <mergeCell ref="E426:H426"/>
    <mergeCell ref="E427:H427"/>
    <mergeCell ref="E428:H428"/>
    <mergeCell ref="E429:H429"/>
    <mergeCell ref="E422:H422"/>
    <mergeCell ref="E416:H416"/>
    <mergeCell ref="E417:H417"/>
    <mergeCell ref="E418:H418"/>
    <mergeCell ref="E419:H419"/>
    <mergeCell ref="E401:H401"/>
    <mergeCell ref="E415:H415"/>
    <mergeCell ref="E223:H223"/>
    <mergeCell ref="E225:H225"/>
    <mergeCell ref="E227:H227"/>
    <mergeCell ref="E278:H278"/>
    <mergeCell ref="E346:H346"/>
    <mergeCell ref="E279:H279"/>
    <mergeCell ref="E323:H323"/>
    <mergeCell ref="E281:H281"/>
    <mergeCell ref="E282:H282"/>
    <mergeCell ref="E299:H299"/>
    <mergeCell ref="E300:H300"/>
    <mergeCell ref="E321:H321"/>
    <mergeCell ref="E322:H322"/>
    <mergeCell ref="E226:H226"/>
    <mergeCell ref="E232:H232"/>
    <mergeCell ref="E261:H261"/>
    <mergeCell ref="E254:H254"/>
    <mergeCell ref="E262:H262"/>
    <mergeCell ref="E260:H260"/>
    <mergeCell ref="E228:H228"/>
    <mergeCell ref="E229:H229"/>
    <mergeCell ref="E238:H238"/>
    <mergeCell ref="E308:H308"/>
    <mergeCell ref="E307:H307"/>
    <mergeCell ref="E343:H343"/>
    <mergeCell ref="E314:H314"/>
    <mergeCell ref="E316:H316"/>
    <mergeCell ref="E309:H309"/>
    <mergeCell ref="E310:H310"/>
    <mergeCell ref="E312:H312"/>
    <mergeCell ref="E315:H315"/>
    <mergeCell ref="E311:H311"/>
    <mergeCell ref="E317:H317"/>
    <mergeCell ref="E324:H324"/>
    <mergeCell ref="E325:H325"/>
    <mergeCell ref="E320:H320"/>
    <mergeCell ref="E318:H318"/>
    <mergeCell ref="E331:H331"/>
    <mergeCell ref="E290:H290"/>
    <mergeCell ref="E301:H301"/>
    <mergeCell ref="E270:H270"/>
  </mergeCells>
  <conditionalFormatting sqref="C369 C344">
    <cfRule type="cellIs" dxfId="5" priority="34" stopIfTrue="1" operator="notBetween">
      <formula>-1</formula>
      <formula>1</formula>
    </cfRule>
  </conditionalFormatting>
  <conditionalFormatting sqref="C446:H449 C441:H442 C406 C451:H451 C454:H454 C456:H456">
    <cfRule type="expression" dxfId="4" priority="32">
      <formula>$J$440&lt;&gt;0</formula>
    </cfRule>
  </conditionalFormatting>
  <conditionalFormatting sqref="E194:H194">
    <cfRule type="cellIs" dxfId="3" priority="31" operator="notEqual">
      <formula>""</formula>
    </cfRule>
  </conditionalFormatting>
  <conditionalFormatting sqref="C385:C388 C383 C378:C381 C375:C376 C249">
    <cfRule type="cellIs" dxfId="2" priority="23" operator="notEqual">
      <formula>"Yes"</formula>
    </cfRule>
  </conditionalFormatting>
  <dataValidations count="11">
    <dataValidation type="list" allowBlank="1" showInputMessage="1" showErrorMessage="1" sqref="D470">
      <formula1>$K$470:$K$471</formula1>
    </dataValidation>
    <dataValidation type="list" allowBlank="1" showInputMessage="1" showErrorMessage="1" sqref="C185">
      <formula1>$K$185:$K$187</formula1>
    </dataValidation>
    <dataValidation type="list" allowBlank="1" showInputMessage="1" showErrorMessage="1" sqref="C210 C182 C77 C168 C161 C179 C173 C203 C200 C102:C103">
      <formula1>$K$179:$L$179</formula1>
    </dataValidation>
    <dataValidation type="list" allowBlank="1" showInputMessage="1" showErrorMessage="1" sqref="E462 G462">
      <formula1>$K$462:$K$463</formula1>
    </dataValidation>
    <dataValidation type="decimal" operator="lessThanOrEqual" allowBlank="1" showInputMessage="1" showErrorMessage="1" errorTitle="Enter as Negative $" sqref="C393:C398 C445">
      <formula1>0</formula1>
    </dataValidation>
    <dataValidation type="decimal" operator="greaterThanOrEqual" allowBlank="1" showInputMessage="1" showErrorMessage="1" errorTitle="Enter as Positive $" sqref="C391:C392 C400:C402 C404 C409:C434 C439 C443:C444">
      <formula1>0</formula1>
    </dataValidation>
    <dataValidation type="decimal" operator="greaterThanOrEqual" allowBlank="1" showInputMessage="1" showErrorMessage="1" sqref="C196:C197">
      <formula1>0</formula1>
    </dataValidation>
    <dataValidation type="list" allowBlank="1" showInputMessage="1" showErrorMessage="1" sqref="C190">
      <formula1>$K$190:$M$190</formula1>
    </dataValidation>
    <dataValidation type="whole" operator="greaterThanOrEqual" allowBlank="1" showInputMessage="1" showErrorMessage="1" sqref="C155:C157">
      <formula1>0</formula1>
    </dataValidation>
    <dataValidation type="list" allowBlank="1" showInputMessage="1" showErrorMessage="1" sqref="C101">
      <formula1>$K$101:$M$101</formula1>
    </dataValidation>
    <dataValidation type="list" allowBlank="1" showInputMessage="1" showErrorMessage="1" sqref="C9">
      <formula1>$J$9:$L$9</formula1>
    </dataValidation>
  </dataValidations>
  <printOptions horizontalCentered="1"/>
  <pageMargins left="0.5" right="0.5" top="0.75" bottom="0.75" header="0.5" footer="0.5"/>
  <pageSetup scale="70" orientation="portrait" blackAndWhite="1" r:id="rId1"/>
  <headerFooter alignWithMargins="0">
    <oddFooter>&amp;L&amp;A Page &amp;P&amp;C&amp;D &amp;T &amp;R&amp;"Times New Roman,Regular"&amp;F</oddFooter>
  </headerFooter>
  <rowBreaks count="8" manualBreakCount="8">
    <brk id="65" max="8" man="1"/>
    <brk id="86" max="8" man="1"/>
    <brk id="127" max="8" man="1"/>
    <brk id="165" max="8" man="1"/>
    <brk id="205" max="8" man="1"/>
    <brk id="344" max="8" man="1"/>
    <brk id="376" max="8" man="1"/>
    <brk id="448" max="8"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E38"/>
  <sheetViews>
    <sheetView topLeftCell="A7" zoomScaleNormal="100" workbookViewId="0">
      <selection activeCell="A2" sqref="A2"/>
    </sheetView>
  </sheetViews>
  <sheetFormatPr defaultColWidth="9.109375" defaultRowHeight="13.2" x14ac:dyDescent="0.25"/>
  <cols>
    <col min="1" max="1" width="45" style="1" customWidth="1"/>
    <col min="2" max="2" width="12.109375" style="15" customWidth="1"/>
    <col min="3" max="3" width="1.6640625" style="1" customWidth="1"/>
    <col min="4" max="4" width="9.109375" style="1"/>
    <col min="5" max="5" width="13.5546875" style="1" customWidth="1"/>
    <col min="6" max="16384" width="9.109375" style="1"/>
  </cols>
  <sheetData>
    <row r="1" spans="1:5" s="5" customFormat="1" ht="18" customHeight="1" x14ac:dyDescent="0.3">
      <c r="A1" s="298" t="s">
        <v>187</v>
      </c>
      <c r="B1" s="298"/>
      <c r="C1" s="298"/>
    </row>
    <row r="2" spans="1:5" x14ac:dyDescent="0.25">
      <c r="A2" s="91"/>
      <c r="B2" s="92"/>
      <c r="C2" s="91"/>
    </row>
    <row r="3" spans="1:5" ht="12.75" customHeight="1" x14ac:dyDescent="0.25">
      <c r="A3" s="294" t="s">
        <v>106</v>
      </c>
      <c r="B3" s="295"/>
      <c r="C3" s="96"/>
    </row>
    <row r="4" spans="1:5" x14ac:dyDescent="0.25">
      <c r="A4" s="296"/>
      <c r="B4" s="297"/>
      <c r="C4" s="96"/>
    </row>
    <row r="5" spans="1:5" x14ac:dyDescent="0.25">
      <c r="A5" s="40" t="s">
        <v>120</v>
      </c>
      <c r="B5" s="45">
        <f>+'S&amp;U Detail'!B5</f>
        <v>0</v>
      </c>
      <c r="C5" s="91"/>
    </row>
    <row r="6" spans="1:5" x14ac:dyDescent="0.25">
      <c r="A6" s="40" t="s">
        <v>121</v>
      </c>
      <c r="B6" s="45">
        <f>+'S&amp;U Detail'!B6</f>
        <v>0</v>
      </c>
      <c r="C6" s="91"/>
    </row>
    <row r="7" spans="1:5" x14ac:dyDescent="0.25">
      <c r="A7" s="40" t="s">
        <v>143</v>
      </c>
      <c r="B7" s="45">
        <f>+'S&amp;U Detail'!B7</f>
        <v>0</v>
      </c>
      <c r="C7" s="91"/>
    </row>
    <row r="8" spans="1:5" x14ac:dyDescent="0.25">
      <c r="A8" s="40" t="s">
        <v>144</v>
      </c>
      <c r="B8" s="45">
        <f>+'S&amp;U Detail'!B8</f>
        <v>0</v>
      </c>
      <c r="C8" s="91"/>
    </row>
    <row r="9" spans="1:5" x14ac:dyDescent="0.25">
      <c r="A9" s="40" t="s">
        <v>182</v>
      </c>
      <c r="B9" s="45">
        <f>+'S&amp;U Detail'!B9</f>
        <v>0</v>
      </c>
      <c r="C9" s="91"/>
    </row>
    <row r="10" spans="1:5" x14ac:dyDescent="0.25">
      <c r="A10" s="40" t="s">
        <v>248</v>
      </c>
      <c r="B10" s="45">
        <f>+'S&amp;U Detail'!B10</f>
        <v>0</v>
      </c>
      <c r="C10" s="91"/>
    </row>
    <row r="11" spans="1:5" x14ac:dyDescent="0.25">
      <c r="A11" s="40" t="s">
        <v>107</v>
      </c>
      <c r="B11" s="45">
        <f>+'S&amp;U Detail'!B11</f>
        <v>0</v>
      </c>
      <c r="C11" s="91"/>
    </row>
    <row r="12" spans="1:5" x14ac:dyDescent="0.25">
      <c r="A12" s="40" t="s">
        <v>116</v>
      </c>
      <c r="B12" s="45">
        <f>SUM('S&amp;U Detail'!B12:B19)</f>
        <v>0</v>
      </c>
      <c r="C12" s="91"/>
    </row>
    <row r="13" spans="1:5" x14ac:dyDescent="0.25">
      <c r="A13" s="42" t="s">
        <v>108</v>
      </c>
      <c r="B13" s="45">
        <f>+'S&amp;U Detail'!B20</f>
        <v>0</v>
      </c>
      <c r="C13" s="91"/>
    </row>
    <row r="14" spans="1:5" x14ac:dyDescent="0.25">
      <c r="A14" s="42" t="s">
        <v>115</v>
      </c>
      <c r="B14" s="45">
        <f>SUM('S&amp;U Detail'!B21:B27)</f>
        <v>0</v>
      </c>
      <c r="C14" s="91"/>
    </row>
    <row r="15" spans="1:5" ht="13.8" thickBot="1" x14ac:dyDescent="0.3">
      <c r="A15" s="41" t="s">
        <v>109</v>
      </c>
      <c r="B15" s="46">
        <f>+'S&amp;U Detail'!B28+'S&amp;U Detail'!B29+'S&amp;U Detail'!B30</f>
        <v>0</v>
      </c>
      <c r="C15" s="91"/>
    </row>
    <row r="16" spans="1:5" ht="13.8" thickTop="1" x14ac:dyDescent="0.25">
      <c r="A16" s="43" t="s">
        <v>110</v>
      </c>
      <c r="B16" s="97">
        <f>SUM(B5:B15)</f>
        <v>0</v>
      </c>
      <c r="C16" s="91"/>
      <c r="E16" s="15"/>
    </row>
    <row r="17" spans="1:3" x14ac:dyDescent="0.25">
      <c r="A17" s="93"/>
      <c r="B17" s="94"/>
      <c r="C17" s="91"/>
    </row>
    <row r="18" spans="1:3" ht="12.75" customHeight="1" x14ac:dyDescent="0.25">
      <c r="A18" s="294" t="s">
        <v>122</v>
      </c>
      <c r="B18" s="295"/>
      <c r="C18" s="96"/>
    </row>
    <row r="19" spans="1:3" x14ac:dyDescent="0.25">
      <c r="A19" s="296"/>
      <c r="B19" s="297"/>
      <c r="C19" s="96"/>
    </row>
    <row r="20" spans="1:3" x14ac:dyDescent="0.25">
      <c r="A20" s="40" t="s">
        <v>177</v>
      </c>
      <c r="B20" s="45">
        <f>SUM('S&amp;U Detail'!B37:B44)</f>
        <v>0</v>
      </c>
      <c r="C20" s="91"/>
    </row>
    <row r="21" spans="1:3" x14ac:dyDescent="0.25">
      <c r="A21" s="40" t="s">
        <v>221</v>
      </c>
      <c r="B21" s="45">
        <f>'S&amp;U Detail'!B45</f>
        <v>0</v>
      </c>
      <c r="C21" s="91"/>
    </row>
    <row r="22" spans="1:3" x14ac:dyDescent="0.25">
      <c r="A22" s="40" t="s">
        <v>220</v>
      </c>
      <c r="B22" s="45">
        <f>+'S&amp;U Detail'!B52</f>
        <v>0</v>
      </c>
      <c r="C22" s="91"/>
    </row>
    <row r="23" spans="1:3" x14ac:dyDescent="0.25">
      <c r="A23" s="40" t="s">
        <v>222</v>
      </c>
      <c r="B23" s="45">
        <f>SUM('S&amp;U Detail'!B47:B51)</f>
        <v>0</v>
      </c>
      <c r="C23" s="91"/>
    </row>
    <row r="24" spans="1:3" x14ac:dyDescent="0.25">
      <c r="A24" s="40" t="s">
        <v>223</v>
      </c>
      <c r="B24" s="45">
        <f>+'S&amp;U Detail'!B63</f>
        <v>0</v>
      </c>
      <c r="C24" s="91"/>
    </row>
    <row r="25" spans="1:3" x14ac:dyDescent="0.25">
      <c r="A25" s="40" t="s">
        <v>224</v>
      </c>
      <c r="B25" s="45">
        <f>+'S&amp;U Detail'!B74</f>
        <v>0</v>
      </c>
      <c r="C25" s="91"/>
    </row>
    <row r="26" spans="1:3" x14ac:dyDescent="0.25">
      <c r="A26" s="40" t="s">
        <v>225</v>
      </c>
      <c r="B26" s="45">
        <f>+'S&amp;U Detail'!B105</f>
        <v>0</v>
      </c>
      <c r="C26" s="91"/>
    </row>
    <row r="27" spans="1:3" x14ac:dyDescent="0.25">
      <c r="A27" s="40" t="s">
        <v>226</v>
      </c>
      <c r="B27" s="45">
        <f>+'S&amp;U Detail'!B124</f>
        <v>0</v>
      </c>
      <c r="C27" s="91"/>
    </row>
    <row r="28" spans="1:3" x14ac:dyDescent="0.25">
      <c r="A28" s="40" t="s">
        <v>227</v>
      </c>
      <c r="B28" s="45">
        <f>+'S&amp;U Detail'!B135</f>
        <v>0</v>
      </c>
      <c r="C28" s="91"/>
    </row>
    <row r="29" spans="1:3" ht="13.8" thickBot="1" x14ac:dyDescent="0.3">
      <c r="A29" s="41" t="s">
        <v>228</v>
      </c>
      <c r="B29" s="46">
        <f>+'S&amp;U Detail'!B149</f>
        <v>0</v>
      </c>
      <c r="C29" s="91"/>
    </row>
    <row r="30" spans="1:3" ht="13.8" thickTop="1" x14ac:dyDescent="0.25">
      <c r="A30" s="43" t="s">
        <v>230</v>
      </c>
      <c r="B30" s="97">
        <f>SUM(B19:B29)</f>
        <v>0</v>
      </c>
      <c r="C30" s="91"/>
    </row>
    <row r="31" spans="1:3" x14ac:dyDescent="0.25">
      <c r="A31" s="91"/>
      <c r="B31" s="92"/>
      <c r="C31" s="91"/>
    </row>
    <row r="32" spans="1:3" x14ac:dyDescent="0.25">
      <c r="A32" s="91"/>
      <c r="B32" s="92"/>
      <c r="C32" s="91"/>
    </row>
    <row r="33" spans="1:3" x14ac:dyDescent="0.25">
      <c r="A33" s="95"/>
      <c r="B33" s="92"/>
      <c r="C33" s="91"/>
    </row>
    <row r="34" spans="1:3" x14ac:dyDescent="0.25">
      <c r="A34" s="91"/>
      <c r="B34" s="92"/>
      <c r="C34" s="91"/>
    </row>
    <row r="35" spans="1:3" x14ac:dyDescent="0.25">
      <c r="A35" s="91"/>
      <c r="B35" s="92"/>
      <c r="C35" s="91"/>
    </row>
    <row r="36" spans="1:3" x14ac:dyDescent="0.25">
      <c r="A36" s="91"/>
      <c r="B36" s="92"/>
      <c r="C36" s="91"/>
    </row>
    <row r="37" spans="1:3" x14ac:dyDescent="0.25">
      <c r="B37" s="92"/>
      <c r="C37" s="91"/>
    </row>
    <row r="38" spans="1:3" x14ac:dyDescent="0.25">
      <c r="A38" s="91"/>
      <c r="B38" s="92"/>
      <c r="C38" s="91"/>
    </row>
  </sheetData>
  <sheetProtection password="BECA" sheet="1" objects="1" scenarios="1"/>
  <mergeCells count="3">
    <mergeCell ref="A18:B19"/>
    <mergeCell ref="A1:C1"/>
    <mergeCell ref="A3:B4"/>
  </mergeCells>
  <conditionalFormatting sqref="A33">
    <cfRule type="cellIs" dxfId="1" priority="1" operator="notEqual">
      <formula>"Yes"</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E154"/>
  <sheetViews>
    <sheetView topLeftCell="A10" zoomScaleNormal="100" workbookViewId="0">
      <selection activeCell="A2" sqref="A2"/>
    </sheetView>
  </sheetViews>
  <sheetFormatPr defaultColWidth="9.109375" defaultRowHeight="13.2" x14ac:dyDescent="0.25"/>
  <cols>
    <col min="1" max="1" width="45" style="1" customWidth="1"/>
    <col min="2" max="2" width="12.109375" style="15" customWidth="1"/>
    <col min="3" max="3" width="1.6640625" style="1" customWidth="1"/>
    <col min="4" max="4" width="9.33203125" style="1" bestFit="1" customWidth="1"/>
    <col min="5" max="5" width="13.5546875" style="1" customWidth="1"/>
    <col min="6" max="6" width="33.33203125" style="1" customWidth="1"/>
    <col min="7" max="16384" width="9.109375" style="1"/>
  </cols>
  <sheetData>
    <row r="1" spans="1:3" s="5" customFormat="1" ht="17.399999999999999" x14ac:dyDescent="0.3">
      <c r="A1" s="298" t="s">
        <v>187</v>
      </c>
      <c r="B1" s="298"/>
      <c r="C1" s="298"/>
    </row>
    <row r="2" spans="1:3" x14ac:dyDescent="0.25">
      <c r="A2" s="91"/>
      <c r="B2" s="92"/>
      <c r="C2" s="91"/>
    </row>
    <row r="3" spans="1:3" ht="12.75" customHeight="1" x14ac:dyDescent="0.25">
      <c r="A3" s="294" t="s">
        <v>106</v>
      </c>
      <c r="B3" s="295"/>
      <c r="C3" s="96"/>
    </row>
    <row r="4" spans="1:3" x14ac:dyDescent="0.25">
      <c r="A4" s="296"/>
      <c r="B4" s="297"/>
      <c r="C4" s="96"/>
    </row>
    <row r="5" spans="1:3" x14ac:dyDescent="0.25">
      <c r="A5" s="40" t="s">
        <v>120</v>
      </c>
      <c r="B5" s="45">
        <f>+'Application Detail'!C215</f>
        <v>0</v>
      </c>
      <c r="C5" s="91"/>
    </row>
    <row r="6" spans="1:3" x14ac:dyDescent="0.25">
      <c r="A6" s="40" t="s">
        <v>121</v>
      </c>
      <c r="B6" s="45">
        <f>+'Application Detail'!C222</f>
        <v>0</v>
      </c>
      <c r="C6" s="91"/>
    </row>
    <row r="7" spans="1:3" x14ac:dyDescent="0.25">
      <c r="A7" s="40" t="s">
        <v>143</v>
      </c>
      <c r="B7" s="45">
        <f>+'Application Detail'!C216</f>
        <v>0</v>
      </c>
      <c r="C7" s="91"/>
    </row>
    <row r="8" spans="1:3" x14ac:dyDescent="0.25">
      <c r="A8" s="40" t="s">
        <v>144</v>
      </c>
      <c r="B8" s="45">
        <f>+'Application Detail'!C217</f>
        <v>0</v>
      </c>
      <c r="C8" s="91"/>
    </row>
    <row r="9" spans="1:3" x14ac:dyDescent="0.25">
      <c r="A9" s="40" t="s">
        <v>182</v>
      </c>
      <c r="B9" s="45">
        <f>+'Application Detail'!C218</f>
        <v>0</v>
      </c>
      <c r="C9" s="91"/>
    </row>
    <row r="10" spans="1:3" x14ac:dyDescent="0.25">
      <c r="A10" s="40" t="s">
        <v>248</v>
      </c>
      <c r="B10" s="45">
        <f>+'Application Detail'!C219</f>
        <v>0</v>
      </c>
      <c r="C10" s="91"/>
    </row>
    <row r="11" spans="1:3" x14ac:dyDescent="0.25">
      <c r="A11" s="40" t="s">
        <v>107</v>
      </c>
      <c r="B11" s="45">
        <f>+'Application Detail'!C223</f>
        <v>0</v>
      </c>
      <c r="C11" s="91"/>
    </row>
    <row r="12" spans="1:3" x14ac:dyDescent="0.25">
      <c r="A12" s="40" t="str">
        <f>IF('Application Detail'!B225="","",'Application Detail'!B225)</f>
        <v>HOME funding</v>
      </c>
      <c r="B12" s="45">
        <f>+'Application Detail'!C225</f>
        <v>0</v>
      </c>
      <c r="C12" s="91"/>
    </row>
    <row r="13" spans="1:3" x14ac:dyDescent="0.25">
      <c r="A13" s="40" t="str">
        <f>IF('Application Detail'!B226="","",'Application Detail'!B226)</f>
        <v>CDBG funding</v>
      </c>
      <c r="B13" s="45">
        <f>+'Application Detail'!C226</f>
        <v>0</v>
      </c>
      <c r="C13" s="91"/>
    </row>
    <row r="14" spans="1:3" x14ac:dyDescent="0.25">
      <c r="A14" s="40" t="str">
        <f>IF('Application Detail'!B227="","",'Application Detail'!B227)</f>
        <v>Purchaser Equity</v>
      </c>
      <c r="B14" s="45">
        <f>+'Application Detail'!C227</f>
        <v>0</v>
      </c>
      <c r="C14" s="91"/>
    </row>
    <row r="15" spans="1:3" x14ac:dyDescent="0.25">
      <c r="A15" s="40" t="str">
        <f>IF('Application Detail'!B228="","",'Application Detail'!B228)</f>
        <v>Other (describe)</v>
      </c>
      <c r="B15" s="45">
        <f>+'Application Detail'!C228</f>
        <v>0</v>
      </c>
      <c r="C15" s="91"/>
    </row>
    <row r="16" spans="1:3" x14ac:dyDescent="0.25">
      <c r="A16" s="40" t="str">
        <f>IF('Application Detail'!B229="","",'Application Detail'!B229)</f>
        <v>Other (describe)</v>
      </c>
      <c r="B16" s="45">
        <f>+'Application Detail'!C229</f>
        <v>0</v>
      </c>
      <c r="C16" s="91"/>
    </row>
    <row r="17" spans="1:4" x14ac:dyDescent="0.25">
      <c r="A17" s="40" t="str">
        <f>IF('Application Detail'!B230="","",'Application Detail'!B230)</f>
        <v>Other (describe)</v>
      </c>
      <c r="B17" s="45">
        <f>+'Application Detail'!C230</f>
        <v>0</v>
      </c>
      <c r="C17" s="91"/>
    </row>
    <row r="18" spans="1:4" x14ac:dyDescent="0.25">
      <c r="A18" s="40" t="str">
        <f>IF('Application Detail'!B231="","",'Application Detail'!B231)</f>
        <v>Other (describe)</v>
      </c>
      <c r="B18" s="45">
        <f>+'Application Detail'!C231</f>
        <v>0</v>
      </c>
      <c r="C18" s="91"/>
    </row>
    <row r="19" spans="1:4" x14ac:dyDescent="0.25">
      <c r="A19" s="40" t="str">
        <f>IF('Application Detail'!B232="","",'Application Detail'!B232)</f>
        <v>Other (describe)</v>
      </c>
      <c r="B19" s="45">
        <f>+'Application Detail'!C232</f>
        <v>0</v>
      </c>
      <c r="C19" s="91"/>
    </row>
    <row r="20" spans="1:4" x14ac:dyDescent="0.25">
      <c r="A20" s="42" t="s">
        <v>108</v>
      </c>
      <c r="B20" s="45">
        <f>+'Application Detail'!C235</f>
        <v>0</v>
      </c>
      <c r="C20" s="91"/>
    </row>
    <row r="21" spans="1:4" x14ac:dyDescent="0.25">
      <c r="A21" s="40" t="str">
        <f>IF('Application Detail'!B236="","",'Application Detail'!B236)</f>
        <v>Tax Escrow Balance</v>
      </c>
      <c r="B21" s="45">
        <f>+'Application Detail'!C236</f>
        <v>0</v>
      </c>
      <c r="C21" s="91"/>
    </row>
    <row r="22" spans="1:4" x14ac:dyDescent="0.25">
      <c r="A22" s="40" t="str">
        <f>IF('Application Detail'!B237="","",'Application Detail'!B237)</f>
        <v>Insurance Escrow Balance</v>
      </c>
      <c r="B22" s="45">
        <f>+'Application Detail'!C237</f>
        <v>0</v>
      </c>
      <c r="C22" s="91"/>
    </row>
    <row r="23" spans="1:4" x14ac:dyDescent="0.25">
      <c r="A23" s="40" t="str">
        <f>IF('Application Detail'!B238="","",'Application Detail'!B238)</f>
        <v>Other Escrow Balance (describe)</v>
      </c>
      <c r="B23" s="45">
        <f>+'Application Detail'!C238</f>
        <v>0</v>
      </c>
      <c r="C23" s="91"/>
    </row>
    <row r="24" spans="1:4" x14ac:dyDescent="0.25">
      <c r="A24" s="40" t="str">
        <f>IF('Application Detail'!B239="","",'Application Detail'!B239)</f>
        <v>Other Escrow Balance (describe)</v>
      </c>
      <c r="B24" s="45">
        <f>+'Application Detail'!C239</f>
        <v>0</v>
      </c>
      <c r="C24" s="91"/>
    </row>
    <row r="25" spans="1:4" x14ac:dyDescent="0.25">
      <c r="A25" s="40" t="str">
        <f>IF('Application Detail'!B240="","",'Application Detail'!B240)</f>
        <v>Other Project Accounts (describe)</v>
      </c>
      <c r="B25" s="45">
        <f>+'Application Detail'!C240</f>
        <v>0</v>
      </c>
      <c r="C25" s="91"/>
    </row>
    <row r="26" spans="1:4" x14ac:dyDescent="0.25">
      <c r="A26" s="40" t="str">
        <f>IF('Application Detail'!B241="","",'Application Detail'!B241)</f>
        <v>Other Project Accounts (describe)</v>
      </c>
      <c r="B26" s="45">
        <f>+'Application Detail'!C241</f>
        <v>0</v>
      </c>
      <c r="C26" s="91"/>
    </row>
    <row r="27" spans="1:4" x14ac:dyDescent="0.25">
      <c r="A27" s="40" t="str">
        <f>IF('Application Detail'!B242="","",'Application Detail'!B242)</f>
        <v>Other Project Accounts (describe)</v>
      </c>
      <c r="B27" s="45">
        <f>+'Application Detail'!C242</f>
        <v>0</v>
      </c>
      <c r="C27" s="91"/>
    </row>
    <row r="28" spans="1:4" ht="13.8" x14ac:dyDescent="0.3">
      <c r="A28" s="42" t="s">
        <v>215</v>
      </c>
      <c r="B28" s="66">
        <f>-'Application Detail'!C260</f>
        <v>0</v>
      </c>
      <c r="C28" s="91"/>
      <c r="D28" s="74" t="str">
        <f>IF($B$152=0,"",IF($B$152&gt;0,"An "&amp;TEXT($B$152,"$#,##0")&amp;" increase in deferral will balance S+U","A "&amp;TEXT(-$B$152,"$#,##0")&amp;" decrease in deferral will balance S+U"))</f>
        <v/>
      </c>
    </row>
    <row r="29" spans="1:4" x14ac:dyDescent="0.25">
      <c r="A29" s="42" t="s">
        <v>216</v>
      </c>
      <c r="B29" s="66">
        <f>+-'Application Detail'!C270</f>
        <v>0</v>
      </c>
      <c r="C29" s="91"/>
    </row>
    <row r="30" spans="1:4" ht="13.8" thickBot="1" x14ac:dyDescent="0.3">
      <c r="A30" s="41" t="s">
        <v>217</v>
      </c>
      <c r="B30" s="46">
        <f>+-'Application Detail'!C286</f>
        <v>0</v>
      </c>
      <c r="C30" s="91"/>
    </row>
    <row r="31" spans="1:4" ht="13.8" thickTop="1" x14ac:dyDescent="0.25">
      <c r="A31" s="43" t="s">
        <v>110</v>
      </c>
      <c r="B31" s="97">
        <f>SUM(B5:B30)</f>
        <v>0</v>
      </c>
      <c r="C31" s="91"/>
      <c r="D31" s="15"/>
    </row>
    <row r="32" spans="1:4" x14ac:dyDescent="0.25">
      <c r="A32" s="93"/>
      <c r="B32" s="94"/>
      <c r="C32" s="91"/>
    </row>
    <row r="33" spans="1:4" ht="12.75" customHeight="1" x14ac:dyDescent="0.25">
      <c r="A33" s="294" t="s">
        <v>122</v>
      </c>
      <c r="B33" s="295"/>
      <c r="C33" s="96"/>
    </row>
    <row r="34" spans="1:4" x14ac:dyDescent="0.25">
      <c r="A34" s="296"/>
      <c r="B34" s="297"/>
      <c r="C34" s="96"/>
    </row>
    <row r="35" spans="1:4" ht="12.75" customHeight="1" x14ac:dyDescent="0.25">
      <c r="A35" s="299" t="s">
        <v>195</v>
      </c>
      <c r="B35" s="299"/>
      <c r="C35" s="91"/>
    </row>
    <row r="36" spans="1:4" x14ac:dyDescent="0.25">
      <c r="A36" s="40" t="str">
        <f>"Purchase Price = "&amp;TEXT('Application Detail'!$C$112,"$#,##0")</f>
        <v>Purchase Price = $0</v>
      </c>
      <c r="B36" s="45"/>
      <c r="C36" s="91"/>
      <c r="D36" s="10"/>
    </row>
    <row r="37" spans="1:4" x14ac:dyDescent="0.25">
      <c r="A37" s="40" t="str">
        <f>IF('Application Detail'!B113="","",'Application Detail'!B113)</f>
        <v xml:space="preserve">   UPB of existing 1st mortgage</v>
      </c>
      <c r="B37" s="45">
        <f>+'Application Detail'!C113</f>
        <v>0</v>
      </c>
      <c r="C37" s="91"/>
      <c r="D37" s="10"/>
    </row>
    <row r="38" spans="1:4" x14ac:dyDescent="0.25">
      <c r="A38" s="40" t="str">
        <f>IF('Application Detail'!B114="","",'Application Detail'!B114)</f>
        <v xml:space="preserve">   UPB of MRN-CRN </v>
      </c>
      <c r="B38" s="45">
        <f>+'Application Detail'!C114</f>
        <v>0</v>
      </c>
      <c r="C38" s="91"/>
      <c r="D38" s="10"/>
    </row>
    <row r="39" spans="1:4" x14ac:dyDescent="0.25">
      <c r="A39" s="40" t="str">
        <f>IF('Application Detail'!B115="","",'Application Detail'!B115)</f>
        <v xml:space="preserve">   Assumption of MRN-CRN interest</v>
      </c>
      <c r="B39" s="45">
        <f>+'Application Detail'!C115</f>
        <v>0</v>
      </c>
      <c r="C39" s="91"/>
      <c r="D39" s="10"/>
    </row>
    <row r="40" spans="1:4" x14ac:dyDescent="0.25">
      <c r="A40" s="40" t="str">
        <f>IF('Application Detail'!B116="","",'Application Detail'!B116)</f>
        <v xml:space="preserve">   Cash to seller</v>
      </c>
      <c r="B40" s="45">
        <f>+'Application Detail'!C116</f>
        <v>0</v>
      </c>
      <c r="C40" s="91"/>
      <c r="D40" s="10"/>
    </row>
    <row r="41" spans="1:4" x14ac:dyDescent="0.25">
      <c r="A41" s="40" t="str">
        <f>IF('Application Detail'!B117="","",'Application Detail'!B117)</f>
        <v>Other (describe)</v>
      </c>
      <c r="B41" s="45">
        <f>+'Application Detail'!C117</f>
        <v>0</v>
      </c>
      <c r="C41" s="91"/>
      <c r="D41" s="10"/>
    </row>
    <row r="42" spans="1:4" x14ac:dyDescent="0.25">
      <c r="A42" s="40" t="str">
        <f>IF('Application Detail'!B118="","",'Application Detail'!B118)</f>
        <v>Other (describe)</v>
      </c>
      <c r="B42" s="45">
        <f>+'Application Detail'!C118</f>
        <v>0</v>
      </c>
      <c r="C42" s="91"/>
      <c r="D42" s="10"/>
    </row>
    <row r="43" spans="1:4" x14ac:dyDescent="0.25">
      <c r="A43" s="40" t="str">
        <f>IF('Application Detail'!B119="","",'Application Detail'!B119)</f>
        <v>Other (describe)</v>
      </c>
      <c r="B43" s="45">
        <f>+'Application Detail'!C119</f>
        <v>0</v>
      </c>
      <c r="C43" s="91"/>
      <c r="D43" s="10"/>
    </row>
    <row r="44" spans="1:4" x14ac:dyDescent="0.25">
      <c r="A44" s="40" t="str">
        <f>IF('Application Detail'!B120="","",'Application Detail'!B120)</f>
        <v>Other (describe)</v>
      </c>
      <c r="B44" s="45">
        <f>+'Application Detail'!C120</f>
        <v>0</v>
      </c>
      <c r="C44" s="91"/>
      <c r="D44" s="10"/>
    </row>
    <row r="45" spans="1:4" x14ac:dyDescent="0.25">
      <c r="A45" s="40" t="s">
        <v>197</v>
      </c>
      <c r="B45" s="45">
        <f>+'Application Detail'!C290</f>
        <v>0</v>
      </c>
      <c r="C45" s="91"/>
    </row>
    <row r="46" spans="1:4" x14ac:dyDescent="0.25">
      <c r="A46" s="67" t="s">
        <v>218</v>
      </c>
      <c r="B46" s="66"/>
      <c r="C46" s="91"/>
    </row>
    <row r="47" spans="1:4" x14ac:dyDescent="0.25">
      <c r="A47" s="40" t="str">
        <f>IF('Application Detail'!B262="","",'Application Detail'!B262)</f>
        <v xml:space="preserve">   To cover payables / accruals</v>
      </c>
      <c r="B47" s="45">
        <f>+'Application Detail'!C262</f>
        <v>0</v>
      </c>
      <c r="C47" s="91"/>
    </row>
    <row r="48" spans="1:4" x14ac:dyDescent="0.25">
      <c r="A48" s="40" t="str">
        <f>IF('Application Detail'!B263="","",'Application Detail'!B263)</f>
        <v xml:space="preserve">   Toward CRP Loan</v>
      </c>
      <c r="B48" s="45">
        <f>+'Application Detail'!C263</f>
        <v>0</v>
      </c>
      <c r="C48" s="91"/>
    </row>
    <row r="49" spans="1:3" x14ac:dyDescent="0.25">
      <c r="A49" s="40" t="str">
        <f>IF('Application Detail'!B264="","",'Application Detail'!B264)</f>
        <v xml:space="preserve">   Other #1</v>
      </c>
      <c r="B49" s="45">
        <f>+'Application Detail'!C264</f>
        <v>0</v>
      </c>
      <c r="C49" s="91"/>
    </row>
    <row r="50" spans="1:3" x14ac:dyDescent="0.25">
      <c r="A50" s="40" t="str">
        <f>IF('Application Detail'!B265="","",'Application Detail'!B265)</f>
        <v xml:space="preserve">   Other #2</v>
      </c>
      <c r="B50" s="45">
        <f>+'Application Detail'!C265</f>
        <v>0</v>
      </c>
      <c r="C50" s="91"/>
    </row>
    <row r="51" spans="1:3" x14ac:dyDescent="0.25">
      <c r="A51" s="40" t="str">
        <f>IF('Application Detail'!B266="","",'Application Detail'!B266)</f>
        <v xml:space="preserve">   Other #3</v>
      </c>
      <c r="B51" s="45">
        <f>+'Application Detail'!C266</f>
        <v>0</v>
      </c>
      <c r="C51" s="91"/>
    </row>
    <row r="52" spans="1:3" x14ac:dyDescent="0.25">
      <c r="A52" s="67" t="s">
        <v>220</v>
      </c>
      <c r="B52" s="66">
        <f>+'Application Detail'!C278-B37</f>
        <v>0</v>
      </c>
      <c r="C52" s="91"/>
    </row>
    <row r="53" spans="1:3" ht="13.8" thickBot="1" x14ac:dyDescent="0.3">
      <c r="A53" s="44" t="str">
        <f>"Subtotal "&amp;A35</f>
        <v>Subtotal Acquisition Costs</v>
      </c>
      <c r="B53" s="98">
        <f>SUM(B35:B52)</f>
        <v>0</v>
      </c>
      <c r="C53" s="91"/>
    </row>
    <row r="54" spans="1:3" ht="13.8" thickTop="1" x14ac:dyDescent="0.25">
      <c r="A54" s="299" t="s">
        <v>188</v>
      </c>
      <c r="B54" s="299"/>
      <c r="C54" s="91"/>
    </row>
    <row r="55" spans="1:3" x14ac:dyDescent="0.25">
      <c r="A55" s="40" t="s">
        <v>111</v>
      </c>
      <c r="B55" s="45">
        <f>+'Application Detail'!C346</f>
        <v>0</v>
      </c>
      <c r="C55" s="91"/>
    </row>
    <row r="56" spans="1:3" x14ac:dyDescent="0.25">
      <c r="A56" s="40" t="s">
        <v>189</v>
      </c>
      <c r="B56" s="45">
        <f>+'Application Detail'!C348</f>
        <v>0</v>
      </c>
      <c r="C56" s="91"/>
    </row>
    <row r="57" spans="1:3" x14ac:dyDescent="0.25">
      <c r="A57" s="40" t="s">
        <v>190</v>
      </c>
      <c r="B57" s="45">
        <f>+'Application Detail'!C349</f>
        <v>0</v>
      </c>
      <c r="C57" s="91"/>
    </row>
    <row r="58" spans="1:3" x14ac:dyDescent="0.25">
      <c r="A58" s="40" t="s">
        <v>191</v>
      </c>
      <c r="B58" s="45">
        <f>+'Application Detail'!C347</f>
        <v>0</v>
      </c>
      <c r="C58" s="91"/>
    </row>
    <row r="59" spans="1:3" x14ac:dyDescent="0.25">
      <c r="A59" s="40" t="str">
        <f>IF('Application Detail'!B351="","",TRIM('Application Detail'!B351))</f>
        <v>Furniture, Fixtures and Equipment (FF&amp;E)</v>
      </c>
      <c r="B59" s="45">
        <f>+'Application Detail'!C351</f>
        <v>0</v>
      </c>
      <c r="C59" s="91"/>
    </row>
    <row r="60" spans="1:3" x14ac:dyDescent="0.25">
      <c r="A60" s="40" t="str">
        <f>IF('Application Detail'!B352="","",TRIM('Application Detail'!B352))</f>
        <v>Other (describe)</v>
      </c>
      <c r="B60" s="45">
        <f>+'Application Detail'!C352</f>
        <v>0</v>
      </c>
      <c r="C60" s="91"/>
    </row>
    <row r="61" spans="1:3" x14ac:dyDescent="0.25">
      <c r="A61" s="40" t="str">
        <f>IF('Application Detail'!B353="","",TRIM('Application Detail'!B353))</f>
        <v>Other (describe)</v>
      </c>
      <c r="B61" s="45">
        <f>+'Application Detail'!C353</f>
        <v>0</v>
      </c>
      <c r="C61" s="91"/>
    </row>
    <row r="62" spans="1:3" x14ac:dyDescent="0.25">
      <c r="A62" s="40" t="str">
        <f>IF('Application Detail'!B354="","",TRIM('Application Detail'!B354))</f>
        <v>Other (describe)</v>
      </c>
      <c r="B62" s="45">
        <f>+'Application Detail'!C354</f>
        <v>0</v>
      </c>
      <c r="C62" s="91"/>
    </row>
    <row r="63" spans="1:3" ht="13.8" thickBot="1" x14ac:dyDescent="0.3">
      <c r="A63" s="44" t="str">
        <f>"Subtotal "&amp;A54</f>
        <v>Subtotal Rehabilitation Costs</v>
      </c>
      <c r="B63" s="98">
        <f>SUM(B54:B62)</f>
        <v>0</v>
      </c>
      <c r="C63" s="91"/>
    </row>
    <row r="64" spans="1:3" ht="13.8" thickTop="1" x14ac:dyDescent="0.25">
      <c r="A64" s="299" t="s">
        <v>206</v>
      </c>
      <c r="B64" s="299"/>
      <c r="C64" s="91"/>
    </row>
    <row r="65" spans="1:3" x14ac:dyDescent="0.25">
      <c r="A65" s="40" t="s">
        <v>200</v>
      </c>
      <c r="B65" s="45">
        <f>+'Application Detail'!C135</f>
        <v>0</v>
      </c>
      <c r="C65" s="91"/>
    </row>
    <row r="66" spans="1:3" x14ac:dyDescent="0.25">
      <c r="A66" s="40" t="s">
        <v>201</v>
      </c>
      <c r="B66" s="45">
        <f>+'Application Detail'!F135</f>
        <v>0</v>
      </c>
      <c r="C66" s="91"/>
    </row>
    <row r="67" spans="1:3" x14ac:dyDescent="0.25">
      <c r="A67" s="40" t="s">
        <v>202</v>
      </c>
      <c r="B67" s="45">
        <f>+'Application Detail'!H135</f>
        <v>0</v>
      </c>
      <c r="C67" s="91"/>
    </row>
    <row r="68" spans="1:3" x14ac:dyDescent="0.25">
      <c r="A68" s="40" t="s">
        <v>203</v>
      </c>
      <c r="B68" s="45">
        <f>+'Application Detail'!C137</f>
        <v>0</v>
      </c>
      <c r="C68" s="91"/>
    </row>
    <row r="69" spans="1:3" x14ac:dyDescent="0.25">
      <c r="A69" s="40" t="s">
        <v>204</v>
      </c>
      <c r="B69" s="45">
        <f>+'Application Detail'!F137</f>
        <v>0</v>
      </c>
      <c r="C69" s="91"/>
    </row>
    <row r="70" spans="1:3" x14ac:dyDescent="0.25">
      <c r="A70" s="40" t="s">
        <v>205</v>
      </c>
      <c r="B70" s="45">
        <f>+'Application Detail'!H137</f>
        <v>0</v>
      </c>
      <c r="C70" s="91"/>
    </row>
    <row r="71" spans="1:3" x14ac:dyDescent="0.25">
      <c r="A71" s="40" t="s">
        <v>207</v>
      </c>
      <c r="B71" s="45">
        <f>+'Application Detail'!C139</f>
        <v>0</v>
      </c>
      <c r="C71" s="91"/>
    </row>
    <row r="72" spans="1:3" x14ac:dyDescent="0.25">
      <c r="A72" s="40" t="s">
        <v>208</v>
      </c>
      <c r="B72" s="45">
        <f>+'Application Detail'!F139</f>
        <v>0</v>
      </c>
      <c r="C72" s="91"/>
    </row>
    <row r="73" spans="1:3" x14ac:dyDescent="0.25">
      <c r="A73" s="40" t="s">
        <v>209</v>
      </c>
      <c r="B73" s="45">
        <f>+'Application Detail'!H139</f>
        <v>0</v>
      </c>
      <c r="C73" s="91"/>
    </row>
    <row r="74" spans="1:3" ht="13.8" thickBot="1" x14ac:dyDescent="0.3">
      <c r="A74" s="44" t="str">
        <f>"Subtotal "&amp;A64</f>
        <v>Subtotal Builder and Developer and Brokerage Fees</v>
      </c>
      <c r="B74" s="98">
        <f>SUM(B64:B73)</f>
        <v>0</v>
      </c>
      <c r="C74" s="91"/>
    </row>
    <row r="75" spans="1:3" ht="13.8" thickTop="1" x14ac:dyDescent="0.25">
      <c r="A75" s="300" t="s">
        <v>192</v>
      </c>
      <c r="B75" s="301"/>
      <c r="C75" s="91"/>
    </row>
    <row r="76" spans="1:3" x14ac:dyDescent="0.25">
      <c r="A76" s="40" t="str">
        <f>IF('Application Detail'!B318="","",'Application Detail'!B318)</f>
        <v>Partial Month Interest (Old Loan Interest)</v>
      </c>
      <c r="B76" s="45">
        <f>+'Application Detail'!C318</f>
        <v>0</v>
      </c>
      <c r="C76" s="91"/>
    </row>
    <row r="77" spans="1:3" x14ac:dyDescent="0.25">
      <c r="A77" s="40" t="str">
        <f>IF('Application Detail'!B317="","",'Application Detail'!B317)</f>
        <v>Prepayment Penalty</v>
      </c>
      <c r="B77" s="45">
        <f>+'Application Detail'!C317</f>
        <v>0</v>
      </c>
      <c r="C77" s="91"/>
    </row>
    <row r="78" spans="1:3" x14ac:dyDescent="0.25">
      <c r="A78" s="40" t="str">
        <f>IF('Application Detail'!B319="","",'Application Detail'!B319)</f>
        <v>Other Fees to Existing Lender (describe)</v>
      </c>
      <c r="B78" s="45">
        <f>+'Application Detail'!C319</f>
        <v>0</v>
      </c>
      <c r="C78" s="91"/>
    </row>
    <row r="79" spans="1:3" x14ac:dyDescent="0.25">
      <c r="A79" s="40" t="str">
        <f>IF('Application Detail'!B327="","",'Application Detail'!B327)</f>
        <v>Owner / Seller Counsel</v>
      </c>
      <c r="B79" s="45">
        <f>+'Application Detail'!C327</f>
        <v>0</v>
      </c>
      <c r="C79" s="91"/>
    </row>
    <row r="80" spans="1:3" x14ac:dyDescent="0.25">
      <c r="A80" s="40" t="str">
        <f>IF('Application Detail'!B328="","",'Application Detail'!B328)</f>
        <v>Purchaser Counsel</v>
      </c>
      <c r="B80" s="45">
        <f>+'Application Detail'!C328</f>
        <v>0</v>
      </c>
      <c r="C80" s="91"/>
    </row>
    <row r="81" spans="1:3" x14ac:dyDescent="0.25">
      <c r="A81" s="40" t="str">
        <f>IF('Application Detail'!B329="","",'Application Detail'!B329)</f>
        <v>Title Insurance / Recording</v>
      </c>
      <c r="B81" s="45">
        <f>+'Application Detail'!C329</f>
        <v>0</v>
      </c>
      <c r="C81" s="91"/>
    </row>
    <row r="82" spans="1:3" x14ac:dyDescent="0.25">
      <c r="A82" s="40" t="str">
        <f>IF('Application Detail'!B330="","",'Application Detail'!B330)</f>
        <v>Survey</v>
      </c>
      <c r="B82" s="45">
        <f>+'Application Detail'!C330</f>
        <v>0</v>
      </c>
      <c r="C82" s="91"/>
    </row>
    <row r="83" spans="1:3" x14ac:dyDescent="0.25">
      <c r="A83" s="40" t="str">
        <f>IF('Application Detail'!B301="","",'Application Detail'!B301)</f>
        <v>Architect</v>
      </c>
      <c r="B83" s="45">
        <f>+'Application Detail'!C301</f>
        <v>0</v>
      </c>
      <c r="C83" s="91"/>
    </row>
    <row r="84" spans="1:3" x14ac:dyDescent="0.25">
      <c r="A84" s="40" t="str">
        <f>IF('Application Detail'!B302="","",'Application Detail'!B302)</f>
        <v>Engineering / Soil Tests</v>
      </c>
      <c r="B84" s="45">
        <f>+'Application Detail'!C302</f>
        <v>0</v>
      </c>
      <c r="C84" s="91"/>
    </row>
    <row r="85" spans="1:3" x14ac:dyDescent="0.25">
      <c r="A85" s="40" t="str">
        <f>IF('Application Detail'!B308="","",'Application Detail'!B308)</f>
        <v>Accounting</v>
      </c>
      <c r="B85" s="45">
        <f>+'Application Detail'!C308</f>
        <v>0</v>
      </c>
      <c r="C85" s="91"/>
    </row>
    <row r="86" spans="1:3" x14ac:dyDescent="0.25">
      <c r="A86" s="40" t="str">
        <f>IF('Application Detail'!B331="","",'Application Detail'!B331)</f>
        <v>Appraisal / Market Study</v>
      </c>
      <c r="B86" s="45">
        <f>+'Application Detail'!C331</f>
        <v>0</v>
      </c>
      <c r="C86" s="91"/>
    </row>
    <row r="87" spans="1:3" x14ac:dyDescent="0.25">
      <c r="A87" s="40" t="str">
        <f>IF('Application Detail'!B303="","",'Application Detail'!B303)</f>
        <v>Environmental</v>
      </c>
      <c r="B87" s="45">
        <f>+'Application Detail'!C303</f>
        <v>0</v>
      </c>
      <c r="C87" s="91"/>
    </row>
    <row r="88" spans="1:3" x14ac:dyDescent="0.25">
      <c r="A88" s="40" t="str">
        <f>IF('Application Detail'!B332="","",'Application Detail'!B332)</f>
        <v>Other Third Party Reports (Capital Needs)</v>
      </c>
      <c r="B88" s="45">
        <f>+'Application Detail'!C332</f>
        <v>0</v>
      </c>
      <c r="C88" s="91"/>
    </row>
    <row r="89" spans="1:3" x14ac:dyDescent="0.25">
      <c r="A89" s="40" t="str">
        <f>IF('Application Detail'!B333="","",'Application Detail'!B333)</f>
        <v>Soft Cost Contingency</v>
      </c>
      <c r="B89" s="45">
        <f>+'Application Detail'!C333</f>
        <v>0</v>
      </c>
      <c r="C89" s="91"/>
    </row>
    <row r="90" spans="1:3" x14ac:dyDescent="0.25">
      <c r="A90" s="40" t="str">
        <f>IF('Application Detail'!B334="","",'Application Detail'!B334)</f>
        <v>Other 3rd Party Transaction Cost (describe)</v>
      </c>
      <c r="B90" s="45">
        <f>+'Application Detail'!C334</f>
        <v>0</v>
      </c>
      <c r="C90" s="91"/>
    </row>
    <row r="91" spans="1:3" x14ac:dyDescent="0.25">
      <c r="A91" s="40" t="str">
        <f>IF('Application Detail'!B335="","",'Application Detail'!B335)</f>
        <v>Other 3rd Party Transaction Cost (describe)</v>
      </c>
      <c r="B91" s="45">
        <f>+'Application Detail'!C335</f>
        <v>0</v>
      </c>
      <c r="C91" s="91"/>
    </row>
    <row r="92" spans="1:3" x14ac:dyDescent="0.25">
      <c r="A92" s="40" t="str">
        <f>IF('Application Detail'!B336="","",'Application Detail'!B336)</f>
        <v>Other 3rd Party Transaction Cost (describe)</v>
      </c>
      <c r="B92" s="45">
        <f>+'Application Detail'!C336</f>
        <v>0</v>
      </c>
      <c r="C92" s="91"/>
    </row>
    <row r="93" spans="1:3" x14ac:dyDescent="0.25">
      <c r="A93" s="40" t="str">
        <f>IF('Application Detail'!B337="","",'Application Detail'!B337)</f>
        <v>Other 3rd Party Transaction Cost (describe)</v>
      </c>
      <c r="B93" s="45">
        <f>+'Application Detail'!C337</f>
        <v>0</v>
      </c>
      <c r="C93" s="91"/>
    </row>
    <row r="94" spans="1:3" x14ac:dyDescent="0.25">
      <c r="A94" s="40" t="str">
        <f>IF('Application Detail'!B338="","",'Application Detail'!B338)</f>
        <v>Other 3rd Party Transaction Cost (describe)</v>
      </c>
      <c r="B94" s="45">
        <f>+'Application Detail'!C338</f>
        <v>0</v>
      </c>
      <c r="C94" s="91"/>
    </row>
    <row r="95" spans="1:3" x14ac:dyDescent="0.25">
      <c r="A95" s="40" t="str">
        <f>IF('Application Detail'!B339="","",'Application Detail'!B339)</f>
        <v>Other 3rd Party Transaction Cost (describe)</v>
      </c>
      <c r="B95" s="45">
        <f>+'Application Detail'!C339</f>
        <v>0</v>
      </c>
      <c r="C95" s="91"/>
    </row>
    <row r="96" spans="1:3" x14ac:dyDescent="0.25">
      <c r="A96" s="40" t="str">
        <f>IF('Application Detail'!B340="","",'Application Detail'!B340)</f>
        <v>Other 3rd Party Transaction Cost (describe)</v>
      </c>
      <c r="B96" s="45">
        <f>+'Application Detail'!C340</f>
        <v>0</v>
      </c>
      <c r="C96" s="91"/>
    </row>
    <row r="97" spans="1:3" x14ac:dyDescent="0.25">
      <c r="A97" s="40" t="str">
        <f>IF('Application Detail'!B341="","",'Application Detail'!B341)</f>
        <v>Other 3rd Party Transaction Cost (describe)</v>
      </c>
      <c r="B97" s="45">
        <f>+'Application Detail'!C341</f>
        <v>0</v>
      </c>
      <c r="C97" s="91"/>
    </row>
    <row r="98" spans="1:3" x14ac:dyDescent="0.25">
      <c r="A98" s="40" t="str">
        <f>IF('Application Detail'!B342="","",'Application Detail'!B342)</f>
        <v>Other 3rd Party Transaction Cost (describe)</v>
      </c>
      <c r="B98" s="45">
        <f>+'Application Detail'!C342</f>
        <v>0</v>
      </c>
      <c r="C98" s="91"/>
    </row>
    <row r="99" spans="1:3" x14ac:dyDescent="0.25">
      <c r="A99" s="40" t="str">
        <f>IF('Application Detail'!B343="","",'Application Detail'!B343)</f>
        <v>Other 3rd Party Transaction Cost (describe)</v>
      </c>
      <c r="B99" s="45">
        <f>+'Application Detail'!C343</f>
        <v>0</v>
      </c>
      <c r="C99" s="91"/>
    </row>
    <row r="100" spans="1:3" x14ac:dyDescent="0.25">
      <c r="A100" s="67" t="s">
        <v>117</v>
      </c>
      <c r="B100" s="66">
        <f>+'Application Detail'!C272</f>
        <v>0</v>
      </c>
      <c r="C100" s="91"/>
    </row>
    <row r="101" spans="1:3" x14ac:dyDescent="0.25">
      <c r="A101" s="67" t="s">
        <v>219</v>
      </c>
      <c r="B101" s="66"/>
      <c r="C101" s="91"/>
    </row>
    <row r="102" spans="1:3" x14ac:dyDescent="0.25">
      <c r="A102" s="40" t="str">
        <f>IF('Application Detail'!B273="","",'Application Detail'!B273)</f>
        <v xml:space="preserve">   Other #1</v>
      </c>
      <c r="B102" s="66">
        <f>+'Application Detail'!C273</f>
        <v>0</v>
      </c>
      <c r="C102" s="91"/>
    </row>
    <row r="103" spans="1:3" x14ac:dyDescent="0.25">
      <c r="A103" s="40" t="str">
        <f>IF('Application Detail'!B274="","",'Application Detail'!B274)</f>
        <v xml:space="preserve">   Other #2</v>
      </c>
      <c r="B103" s="66">
        <f>+'Application Detail'!C274</f>
        <v>0</v>
      </c>
      <c r="C103" s="91"/>
    </row>
    <row r="104" spans="1:3" x14ac:dyDescent="0.25">
      <c r="A104" s="40" t="str">
        <f>IF('Application Detail'!B275="","",'Application Detail'!B275)</f>
        <v xml:space="preserve">   Other #3</v>
      </c>
      <c r="B104" s="66">
        <f>+'Application Detail'!C275</f>
        <v>0</v>
      </c>
      <c r="C104" s="91"/>
    </row>
    <row r="105" spans="1:3" ht="13.8" thickBot="1" x14ac:dyDescent="0.3">
      <c r="A105" s="44" t="str">
        <f>"Subtotal "&amp;A75</f>
        <v>Subtotal Soft Costs</v>
      </c>
      <c r="B105" s="98">
        <f>SUM(B75:B104)</f>
        <v>0</v>
      </c>
      <c r="C105" s="91"/>
    </row>
    <row r="106" spans="1:3" ht="13.8" thickTop="1" x14ac:dyDescent="0.25">
      <c r="A106" s="300" t="s">
        <v>193</v>
      </c>
      <c r="B106" s="301"/>
      <c r="C106" s="91"/>
    </row>
    <row r="107" spans="1:3" x14ac:dyDescent="0.25">
      <c r="A107" s="40" t="str">
        <f>IF('Application Detail'!B292="","",'Application Detail'!B292)</f>
        <v>Bond Costs of Issuance</v>
      </c>
      <c r="B107" s="45">
        <f>+'Application Detail'!C292</f>
        <v>0</v>
      </c>
      <c r="C107" s="91"/>
    </row>
    <row r="108" spans="1:3" x14ac:dyDescent="0.25">
      <c r="A108" s="40" t="str">
        <f>IF('Application Detail'!B293="","",'Application Detail'!B293)</f>
        <v>Construction Loan Financing Fees</v>
      </c>
      <c r="B108" s="45">
        <f>+'Application Detail'!C293</f>
        <v>0</v>
      </c>
      <c r="C108" s="91"/>
    </row>
    <row r="109" spans="1:3" x14ac:dyDescent="0.25">
      <c r="A109" s="40" t="str">
        <f>IF('Application Detail'!B294="","",'Application Detail'!B294)</f>
        <v>Construction Lender Counsel</v>
      </c>
      <c r="B109" s="45">
        <f>+'Application Detail'!C294</f>
        <v>0</v>
      </c>
      <c r="C109" s="91"/>
    </row>
    <row r="110" spans="1:3" x14ac:dyDescent="0.25">
      <c r="A110" s="40" t="str">
        <f>IF('Application Detail'!B295="","",'Application Detail'!B295)</f>
        <v>Other Construction Loan Fees</v>
      </c>
      <c r="B110" s="45">
        <f>+'Application Detail'!C295</f>
        <v>0</v>
      </c>
      <c r="C110" s="91"/>
    </row>
    <row r="111" spans="1:3" x14ac:dyDescent="0.25">
      <c r="A111" s="40" t="str">
        <f>IF('Application Detail'!B296="","",'Application Detail'!B296)</f>
        <v>Construction Period Interest</v>
      </c>
      <c r="B111" s="45">
        <f>+'Application Detail'!C296</f>
        <v>0</v>
      </c>
      <c r="C111" s="91"/>
    </row>
    <row r="112" spans="1:3" x14ac:dyDescent="0.25">
      <c r="A112" s="40" t="str">
        <f>IF('Application Detail'!B297="","",'Application Detail'!B297)</f>
        <v>Construction Period Taxes</v>
      </c>
      <c r="B112" s="45">
        <f>+'Application Detail'!C297</f>
        <v>0</v>
      </c>
      <c r="C112" s="91"/>
    </row>
    <row r="113" spans="1:3" x14ac:dyDescent="0.25">
      <c r="A113" s="40" t="str">
        <f>IF('Application Detail'!B298="","",'Application Detail'!B298)</f>
        <v>Construction Period Insurance</v>
      </c>
      <c r="B113" s="45">
        <f>+'Application Detail'!C298</f>
        <v>0</v>
      </c>
      <c r="C113" s="91"/>
    </row>
    <row r="114" spans="1:3" x14ac:dyDescent="0.25">
      <c r="A114" s="40" t="str">
        <f>IF('Application Detail'!B299="","",'Application Detail'!B299)</f>
        <v>Owner Counsel (Initial Closing)</v>
      </c>
      <c r="B114" s="45">
        <f>+'Application Detail'!C299</f>
        <v>0</v>
      </c>
      <c r="C114" s="91"/>
    </row>
    <row r="115" spans="1:3" x14ac:dyDescent="0.25">
      <c r="A115" s="40" t="str">
        <f>IF('Application Detail'!B300="","",'Application Detail'!B300)</f>
        <v>Title and Recording (Initial Closing)</v>
      </c>
      <c r="B115" s="45">
        <f>+'Application Detail'!C300</f>
        <v>0</v>
      </c>
      <c r="C115" s="91"/>
    </row>
    <row r="116" spans="1:3" x14ac:dyDescent="0.25">
      <c r="A116" s="40" t="str">
        <f>IF('Application Detail'!B304="","",'Application Detail'!B304)</f>
        <v>Building Permits</v>
      </c>
      <c r="B116" s="45">
        <f>+'Application Detail'!C304</f>
        <v>0</v>
      </c>
      <c r="C116" s="91"/>
    </row>
    <row r="117" spans="1:3" x14ac:dyDescent="0.25">
      <c r="A117" s="40" t="str">
        <f>IF('Application Detail'!B305="","",'Application Detail'!B305)</f>
        <v>Inspections</v>
      </c>
      <c r="B117" s="45">
        <f>+'Application Detail'!C305</f>
        <v>0</v>
      </c>
      <c r="C117" s="91"/>
    </row>
    <row r="118" spans="1:3" x14ac:dyDescent="0.25">
      <c r="A118" s="40" t="str">
        <f>IF('Application Detail'!B306="","",'Application Detail'!B306)</f>
        <v>LIHTC Fees</v>
      </c>
      <c r="B118" s="45">
        <f>+'Application Detail'!C306</f>
        <v>0</v>
      </c>
      <c r="C118" s="91"/>
    </row>
    <row r="119" spans="1:3" x14ac:dyDescent="0.25">
      <c r="A119" s="40" t="str">
        <f>IF('Application Detail'!B307="","",'Application Detail'!B307)</f>
        <v>Cost Certification Audit Fee</v>
      </c>
      <c r="B119" s="45">
        <f>+'Application Detail'!C307</f>
        <v>0</v>
      </c>
      <c r="C119" s="91"/>
    </row>
    <row r="120" spans="1:3" x14ac:dyDescent="0.25">
      <c r="A120" s="40" t="str">
        <f>IF('Application Detail'!B309="","",'Application Detail'!B309)</f>
        <v>Tenant Relocation</v>
      </c>
      <c r="B120" s="45">
        <f>+'Application Detail'!C309</f>
        <v>0</v>
      </c>
      <c r="C120" s="91"/>
    </row>
    <row r="121" spans="1:3" x14ac:dyDescent="0.25">
      <c r="A121" s="40" t="str">
        <f>IF('Application Detail'!B310="","",TRIM('Application Detail'!B310))</f>
        <v>Other (describe)</v>
      </c>
      <c r="B121" s="45">
        <f>+'Application Detail'!C310</f>
        <v>0</v>
      </c>
      <c r="C121" s="91"/>
    </row>
    <row r="122" spans="1:3" x14ac:dyDescent="0.25">
      <c r="A122" s="40" t="str">
        <f>IF('Application Detail'!B311="","",TRIM('Application Detail'!B311))</f>
        <v>Other (describe)</v>
      </c>
      <c r="B122" s="45">
        <f>+'Application Detail'!C311</f>
        <v>0</v>
      </c>
      <c r="C122" s="91"/>
    </row>
    <row r="123" spans="1:3" x14ac:dyDescent="0.25">
      <c r="A123" s="40" t="str">
        <f>IF('Application Detail'!B312="","",TRIM('Application Detail'!B312))</f>
        <v>Other (describe)</v>
      </c>
      <c r="B123" s="45">
        <f>+'Application Detail'!C312</f>
        <v>0</v>
      </c>
      <c r="C123" s="91"/>
    </row>
    <row r="124" spans="1:3" ht="13.8" thickBot="1" x14ac:dyDescent="0.3">
      <c r="A124" s="44" t="str">
        <f>"Subtotal "&amp;A106</f>
        <v>Subtotal Construction Period Financing Costs</v>
      </c>
      <c r="B124" s="98">
        <f>SUM(B106:B123)</f>
        <v>0</v>
      </c>
      <c r="C124" s="91"/>
    </row>
    <row r="125" spans="1:3" ht="13.8" thickTop="1" x14ac:dyDescent="0.25">
      <c r="A125" s="300" t="s">
        <v>114</v>
      </c>
      <c r="B125" s="301"/>
      <c r="C125" s="91"/>
    </row>
    <row r="126" spans="1:3" x14ac:dyDescent="0.25">
      <c r="A126" s="40" t="str">
        <f>IF('Application Detail'!B314="","",'Application Detail'!B314)</f>
        <v>Permanent Loan Financing Fees</v>
      </c>
      <c r="B126" s="45">
        <f>+'Application Detail'!C314</f>
        <v>0</v>
      </c>
      <c r="C126" s="91"/>
    </row>
    <row r="127" spans="1:3" x14ac:dyDescent="0.25">
      <c r="A127" s="40" t="str">
        <f>IF('Application Detail'!B315="","",'Application Detail'!B315)</f>
        <v>Permanent Lender Counsel</v>
      </c>
      <c r="B127" s="45">
        <f>+'Application Detail'!C315</f>
        <v>0</v>
      </c>
      <c r="C127" s="91"/>
    </row>
    <row r="128" spans="1:3" x14ac:dyDescent="0.25">
      <c r="A128" s="40" t="str">
        <f>IF('Application Detail'!B316="","",'Application Detail'!B316)</f>
        <v>Other Permanent Loan Fees</v>
      </c>
      <c r="B128" s="45">
        <f>+'Application Detail'!C316</f>
        <v>0</v>
      </c>
      <c r="C128" s="91"/>
    </row>
    <row r="129" spans="1:3" x14ac:dyDescent="0.25">
      <c r="A129" s="40" t="str">
        <f>IF('Application Detail'!B320="","",'Application Detail'!B320)</f>
        <v>Prepaid Interest (New Loan Interest)</v>
      </c>
      <c r="B129" s="45">
        <f>+'Application Detail'!C320</f>
        <v>0</v>
      </c>
      <c r="C129" s="91"/>
    </row>
    <row r="130" spans="1:3" x14ac:dyDescent="0.25">
      <c r="A130" s="40" t="str">
        <f>IF('Application Detail'!B321="","",'Application Detail'!B321)</f>
        <v>Owner Counsel (Final Closing)</v>
      </c>
      <c r="B130" s="45">
        <f>+'Application Detail'!C321</f>
        <v>0</v>
      </c>
      <c r="C130" s="91"/>
    </row>
    <row r="131" spans="1:3" x14ac:dyDescent="0.25">
      <c r="A131" s="40" t="str">
        <f>IF('Application Detail'!B322="","",'Application Detail'!B322)</f>
        <v>Title and Recording (Final Closing)</v>
      </c>
      <c r="B131" s="45">
        <f>+'Application Detail'!C322</f>
        <v>0</v>
      </c>
      <c r="C131" s="91"/>
    </row>
    <row r="132" spans="1:3" x14ac:dyDescent="0.25">
      <c r="A132" s="40" t="str">
        <f>IF('Application Detail'!B323="","",TRIM('Application Detail'!B323))</f>
        <v>Other (describe)</v>
      </c>
      <c r="B132" s="45">
        <f>+'Application Detail'!C323</f>
        <v>0</v>
      </c>
      <c r="C132" s="91"/>
    </row>
    <row r="133" spans="1:3" x14ac:dyDescent="0.25">
      <c r="A133" s="40" t="str">
        <f>IF('Application Detail'!B324="","",TRIM('Application Detail'!B324))</f>
        <v>Other (describe)</v>
      </c>
      <c r="B133" s="45">
        <f>+'Application Detail'!C324</f>
        <v>0</v>
      </c>
      <c r="C133" s="91"/>
    </row>
    <row r="134" spans="1:3" x14ac:dyDescent="0.25">
      <c r="A134" s="40" t="str">
        <f>IF('Application Detail'!B325="","",TRIM('Application Detail'!B325))</f>
        <v>Other (describe)</v>
      </c>
      <c r="B134" s="45">
        <f>+'Application Detail'!C325</f>
        <v>0</v>
      </c>
      <c r="C134" s="91"/>
    </row>
    <row r="135" spans="1:3" ht="13.8" thickBot="1" x14ac:dyDescent="0.3">
      <c r="A135" s="44" t="str">
        <f>"Subtotal "&amp;A125</f>
        <v>Subtotal Permanent Financing Costs</v>
      </c>
      <c r="B135" s="98">
        <f>SUM(B125:B134)</f>
        <v>0</v>
      </c>
      <c r="C135" s="91"/>
    </row>
    <row r="136" spans="1:3" ht="13.8" thickTop="1" x14ac:dyDescent="0.25">
      <c r="A136" s="300" t="s">
        <v>229</v>
      </c>
      <c r="B136" s="301"/>
      <c r="C136" s="91"/>
    </row>
    <row r="137" spans="1:3" x14ac:dyDescent="0.25">
      <c r="A137" s="40" t="str">
        <f>IF('Application Detail'!B357="","",TRIM('Application Detail'!B357))</f>
        <v>Replacement Reserve (post-closing balance)</v>
      </c>
      <c r="B137" s="45">
        <f>+'Application Detail'!C357</f>
        <v>0</v>
      </c>
      <c r="C137" s="91"/>
    </row>
    <row r="138" spans="1:3" x14ac:dyDescent="0.25">
      <c r="A138" s="40" t="str">
        <f>IF('Application Detail'!B358="","",TRIM('Application Detail'!B358))</f>
        <v>Operating Reserve</v>
      </c>
      <c r="B138" s="45">
        <f>+'Application Detail'!C358</f>
        <v>0</v>
      </c>
      <c r="C138" s="91"/>
    </row>
    <row r="139" spans="1:3" x14ac:dyDescent="0.25">
      <c r="A139" s="40" t="str">
        <f>IF('Application Detail'!B359="","",TRIM('Application Detail'!B359))</f>
        <v>Debt Service Reserve</v>
      </c>
      <c r="B139" s="45">
        <f>+'Application Detail'!C359</f>
        <v>0</v>
      </c>
      <c r="C139" s="91"/>
    </row>
    <row r="140" spans="1:3" x14ac:dyDescent="0.25">
      <c r="A140" s="40" t="str">
        <f>IF('Application Detail'!B360="","",TRIM('Application Detail'!B360))</f>
        <v>Other Reserve (describe)</v>
      </c>
      <c r="B140" s="45">
        <f>+'Application Detail'!C360</f>
        <v>0</v>
      </c>
      <c r="C140" s="91"/>
    </row>
    <row r="141" spans="1:3" x14ac:dyDescent="0.25">
      <c r="A141" s="40" t="str">
        <f>IF('Application Detail'!B361="","",TRIM('Application Detail'!B361))</f>
        <v>Other Reserve (describe)</v>
      </c>
      <c r="B141" s="45">
        <f>+'Application Detail'!C361</f>
        <v>0</v>
      </c>
      <c r="C141" s="91"/>
    </row>
    <row r="142" spans="1:3" x14ac:dyDescent="0.25">
      <c r="A142" s="40" t="str">
        <f>IF('Application Detail'!B362="","",TRIM('Application Detail'!B362))</f>
        <v>Tax Escrow</v>
      </c>
      <c r="B142" s="45">
        <f>+'Application Detail'!C362</f>
        <v>0</v>
      </c>
      <c r="C142" s="91"/>
    </row>
    <row r="143" spans="1:3" x14ac:dyDescent="0.25">
      <c r="A143" s="40" t="str">
        <f>IF('Application Detail'!B363="","",TRIM('Application Detail'!B363))</f>
        <v>Insurance Escrow</v>
      </c>
      <c r="B143" s="45">
        <f>+'Application Detail'!C363</f>
        <v>0</v>
      </c>
      <c r="C143" s="91"/>
    </row>
    <row r="144" spans="1:3" x14ac:dyDescent="0.25">
      <c r="A144" s="40" t="str">
        <f>IF('Application Detail'!B364="","",TRIM('Application Detail'!B364))</f>
        <v>Other Escrow (describe)</v>
      </c>
      <c r="B144" s="45">
        <f>+'Application Detail'!C364</f>
        <v>0</v>
      </c>
      <c r="C144" s="91"/>
    </row>
    <row r="145" spans="1:5" x14ac:dyDescent="0.25">
      <c r="A145" s="40" t="str">
        <f>IF('Application Detail'!B365="","",TRIM('Application Detail'!B365))</f>
        <v>Other Escrow (describe)</v>
      </c>
      <c r="B145" s="45">
        <f>+'Application Detail'!C365</f>
        <v>0</v>
      </c>
      <c r="C145" s="91"/>
    </row>
    <row r="146" spans="1:5" x14ac:dyDescent="0.25">
      <c r="A146" s="40" t="str">
        <f>IF('Application Detail'!B366="","",TRIM('Application Detail'!B366))</f>
        <v>Other Escrow / Project Account (describe)</v>
      </c>
      <c r="B146" s="45">
        <f>+'Application Detail'!C366</f>
        <v>0</v>
      </c>
      <c r="C146" s="91"/>
    </row>
    <row r="147" spans="1:5" x14ac:dyDescent="0.25">
      <c r="A147" s="40" t="str">
        <f>IF('Application Detail'!B367="","",TRIM('Application Detail'!B367))</f>
        <v>Other Project Account (describe)</v>
      </c>
      <c r="B147" s="45">
        <f>+'Application Detail'!C367</f>
        <v>0</v>
      </c>
      <c r="C147" s="91"/>
    </row>
    <row r="148" spans="1:5" x14ac:dyDescent="0.25">
      <c r="A148" s="40" t="str">
        <f>IF('Application Detail'!B368="","",TRIM('Application Detail'!B368))</f>
        <v>Other Project Account (describe)</v>
      </c>
      <c r="B148" s="45">
        <f>+'Application Detail'!C368</f>
        <v>0</v>
      </c>
      <c r="C148" s="91"/>
    </row>
    <row r="149" spans="1:5" ht="13.8" thickBot="1" x14ac:dyDescent="0.3">
      <c r="A149" s="44" t="str">
        <f>"Subtotal "&amp;A136</f>
        <v>Subtotal Escrows and Reserves</v>
      </c>
      <c r="B149" s="98">
        <f>SUM(B136:B148)</f>
        <v>0</v>
      </c>
      <c r="C149" s="91"/>
    </row>
    <row r="150" spans="1:5" ht="14.4" thickTop="1" thickBot="1" x14ac:dyDescent="0.3">
      <c r="A150" s="41" t="s">
        <v>149</v>
      </c>
      <c r="B150" s="98">
        <f>+B149+B135+B124+B105+B74+B63+B53</f>
        <v>0</v>
      </c>
      <c r="C150" s="91"/>
      <c r="D150" s="15"/>
      <c r="E150" s="15"/>
    </row>
    <row r="151" spans="1:5" ht="13.8" thickTop="1" x14ac:dyDescent="0.25">
      <c r="A151" s="91"/>
      <c r="B151" s="92"/>
      <c r="C151" s="91"/>
    </row>
    <row r="152" spans="1:5" x14ac:dyDescent="0.25">
      <c r="A152" s="91" t="str">
        <f>+'Application Detail'!B249</f>
        <v>Sources and Uses Balance?</v>
      </c>
      <c r="B152" s="92">
        <f>+B150-B31</f>
        <v>0</v>
      </c>
      <c r="C152" s="91"/>
    </row>
    <row r="153" spans="1:5" x14ac:dyDescent="0.25">
      <c r="A153" s="95" t="str">
        <f>+'Application Detail'!C249</f>
        <v>Yes</v>
      </c>
      <c r="B153" s="92"/>
      <c r="C153" s="91"/>
    </row>
    <row r="154" spans="1:5" x14ac:dyDescent="0.25">
      <c r="A154" s="91"/>
      <c r="B154" s="92"/>
      <c r="C154" s="91"/>
    </row>
  </sheetData>
  <sheetProtection password="BECA" sheet="1" objects="1" scenarios="1"/>
  <mergeCells count="10">
    <mergeCell ref="A54:B54"/>
    <mergeCell ref="A106:B106"/>
    <mergeCell ref="A125:B125"/>
    <mergeCell ref="A136:B136"/>
    <mergeCell ref="A1:C1"/>
    <mergeCell ref="A3:B4"/>
    <mergeCell ref="A33:B34"/>
    <mergeCell ref="A35:B35"/>
    <mergeCell ref="A64:B64"/>
    <mergeCell ref="A75:B75"/>
  </mergeCells>
  <conditionalFormatting sqref="A153">
    <cfRule type="cellIs" dxfId="0" priority="1" operator="notEqual">
      <formula>"Yes"</formula>
    </cfRule>
  </conditionalFormatting>
  <pageMargins left="0.7" right="0.7" top="0.75" bottom="0.75" header="0.3" footer="0.3"/>
  <pageSetup orientation="portrait" r:id="rId1"/>
  <rowBreaks count="3" manualBreakCount="3">
    <brk id="31" max="2" man="1"/>
    <brk id="74" max="2" man="1"/>
    <brk id="105" max="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Instructions</vt:lpstr>
      <vt:lpstr>Certification</vt:lpstr>
      <vt:lpstr>Checklist</vt:lpstr>
      <vt:lpstr>Consent</vt:lpstr>
      <vt:lpstr>Borders</vt:lpstr>
      <vt:lpstr>Application Detail</vt:lpstr>
      <vt:lpstr>S&amp;U Summary</vt:lpstr>
      <vt:lpstr>S&amp;U Detail</vt:lpstr>
      <vt:lpstr>Sheet1</vt:lpstr>
      <vt:lpstr>'Application Detail'!Print_Area</vt:lpstr>
      <vt:lpstr>Checklist!Print_Area</vt:lpstr>
      <vt:lpstr>Consent!Print_Area</vt:lpstr>
      <vt:lpstr>'S&amp;U Detail'!Print_Area</vt:lpstr>
      <vt:lpstr>'S&amp;U Summary'!Print_Area</vt:lpstr>
      <vt:lpstr>'Application Detail'!Print_Titles</vt:lpstr>
      <vt:lpstr>Checklist!Print_Titles</vt:lpstr>
    </vt:vector>
  </TitlesOfParts>
  <Company>The Compass Group,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S Wilkins Jr</dc:creator>
  <cp:lastModifiedBy>Theresa Dawkins</cp:lastModifiedBy>
  <cp:lastPrinted>2012-05-21T20:29:53Z</cp:lastPrinted>
  <dcterms:created xsi:type="dcterms:W3CDTF">2011-03-30T18:45:02Z</dcterms:created>
  <dcterms:modified xsi:type="dcterms:W3CDTF">2014-07-01T18:39:40Z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2027242106</vt:i4>
  </property>
  <property fmtid="{D5CDD505-2E9C-101B-9397-08002B2CF9AE}" pid="4" name="_EmailSubject">
    <vt:lpwstr>Post M2M Application Documents</vt:lpwstr>
  </property>
  <property fmtid="{D5CDD505-2E9C-101B-9397-08002B2CF9AE}" pid="5" name="_AuthorEmail">
    <vt:lpwstr>Theresa.M.Dawkins@hud.gov</vt:lpwstr>
  </property>
  <property fmtid="{D5CDD505-2E9C-101B-9397-08002B2CF9AE}" pid="6" name="_AuthorEmailDisplayName">
    <vt:lpwstr>Dawkins, Theresa M</vt:lpwstr>
  </property>
  <property fmtid="{D5CDD505-2E9C-101B-9397-08002B2CF9AE}" pid="7" name="_PreviousAdHocReviewCycleID">
    <vt:i4>-1199644629</vt:i4>
  </property>
</Properties>
</file>