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H-ONAP\Grants Evaluation\PRAs\2017 Section 184 and 184-A PRA\184 A\"/>
    </mc:Choice>
  </mc:AlternateContent>
  <xr:revisionPtr revIDLastSave="0" documentId="13_ncr:1_{DEB6607E-FD79-4D83-AE9E-04AA69B3AB7A}" xr6:coauthVersionLast="33" xr6:coauthVersionMax="33" xr10:uidLastSave="{00000000-0000-0000-0000-000000000000}"/>
  <bookViews>
    <workbookView xWindow="480" yWindow="45" windowWidth="15210" windowHeight="9720" tabRatio="841" xr2:uid="{00000000-000D-0000-FFFF-FFFF00000000}"/>
  </bookViews>
  <sheets>
    <sheet name="Acquisition or Construction" sheetId="1" r:id="rId1"/>
    <sheet name="No Cash Out Refinance" sheetId="2" r:id="rId2"/>
    <sheet name="Cash Out Refinance" sheetId="3" r:id="rId3"/>
    <sheet name="Streamline with NO Appraisal" sheetId="6" r:id="rId4"/>
    <sheet name="Streamline with Appraisal" sheetId="8" r:id="rId5"/>
    <sheet name="Single Close Maximum Worksheet" sheetId="4" r:id="rId6"/>
    <sheet name="Net Tangible Benefit Worksheet" sheetId="7" r:id="rId7"/>
    <sheet name="Sheet1" sheetId="9" r:id="rId8"/>
  </sheets>
  <definedNames>
    <definedName name="Check14" localSheetId="0">'Acquisition or Construction'!$G$7</definedName>
    <definedName name="_xlnm.Print_Area" localSheetId="0">'Acquisition or Construction'!$A$1:$I$56</definedName>
    <definedName name="_xlnm.Print_Area" localSheetId="2">'Cash Out Refinance'!$A$1:$I$55</definedName>
    <definedName name="_xlnm.Print_Area" localSheetId="6">'Net Tangible Benefit Worksheet'!$A$1:$I$48</definedName>
    <definedName name="_xlnm.Print_Area" localSheetId="1">'No Cash Out Refinance'!$A$1:$I$56</definedName>
    <definedName name="_xlnm.Print_Area" localSheetId="5">'Single Close Maximum Worksheet'!$A$1:$I$56</definedName>
    <definedName name="_xlnm.Print_Area" localSheetId="4">'Streamline with Appraisal'!$A$1:$I$56</definedName>
    <definedName name="_xlnm.Print_Area" localSheetId="3">'Streamline with NO Appraisal'!$A$1:$I$56</definedName>
  </definedNames>
  <calcPr calcId="179017"/>
</workbook>
</file>

<file path=xl/calcChain.xml><?xml version="1.0" encoding="utf-8"?>
<calcChain xmlns="http://schemas.openxmlformats.org/spreadsheetml/2006/main">
  <c r="I34" i="8" l="1"/>
  <c r="I34" i="1"/>
  <c r="I33" i="8"/>
  <c r="D43" i="8"/>
  <c r="C31" i="8"/>
  <c r="H21" i="8"/>
  <c r="I30" i="8" s="1"/>
  <c r="I13" i="8"/>
  <c r="A12" i="8"/>
  <c r="B12" i="8" s="1"/>
  <c r="C9" i="8"/>
  <c r="C7" i="8"/>
  <c r="D12" i="8" l="1"/>
  <c r="I23" i="8" s="1"/>
  <c r="I29" i="8" s="1"/>
  <c r="I31" i="8" s="1"/>
  <c r="I36" i="8" s="1"/>
  <c r="D23" i="8"/>
  <c r="D30" i="8" l="1"/>
  <c r="D33" i="8" s="1"/>
  <c r="D35" i="8" s="1"/>
  <c r="D26" i="8"/>
  <c r="D27" i="8" s="1"/>
  <c r="D26" i="6"/>
  <c r="D27" i="6" s="1"/>
  <c r="C9" i="6" l="1"/>
  <c r="C7" i="6"/>
  <c r="I35" i="3"/>
  <c r="C10" i="3"/>
  <c r="C8" i="3"/>
  <c r="I34" i="2"/>
  <c r="C9" i="2"/>
  <c r="C7" i="2"/>
  <c r="C7" i="1" l="1"/>
  <c r="D27" i="3" l="1"/>
  <c r="A35" i="7"/>
  <c r="D27" i="7"/>
  <c r="D30" i="7" s="1"/>
  <c r="D19" i="7"/>
  <c r="G18" i="7" s="1"/>
  <c r="E31" i="7" s="1"/>
  <c r="A33" i="7" s="1"/>
  <c r="C29" i="3"/>
  <c r="C31" i="6"/>
  <c r="C31" i="2"/>
  <c r="C30" i="1"/>
  <c r="C9" i="1"/>
  <c r="I33" i="6"/>
  <c r="D43" i="6"/>
  <c r="H21" i="6"/>
  <c r="I30" i="6" s="1"/>
  <c r="I13" i="6"/>
  <c r="A12" i="6"/>
  <c r="B12" i="6" s="1"/>
  <c r="D43" i="1"/>
  <c r="H34" i="4"/>
  <c r="H24" i="4"/>
  <c r="H23" i="4"/>
  <c r="H22" i="4"/>
  <c r="H20" i="4"/>
  <c r="H19" i="4"/>
  <c r="I34" i="3"/>
  <c r="D40" i="3"/>
  <c r="H22" i="3"/>
  <c r="I31" i="3" s="1"/>
  <c r="I14" i="3"/>
  <c r="D23" i="3" s="1"/>
  <c r="D26" i="3" s="1"/>
  <c r="D32" i="3" s="1"/>
  <c r="A13" i="3"/>
  <c r="B13" i="3" s="1"/>
  <c r="D13" i="3" s="1"/>
  <c r="I24" i="3" s="1"/>
  <c r="I30" i="3" s="1"/>
  <c r="D43" i="2"/>
  <c r="I33" i="2"/>
  <c r="H21" i="2"/>
  <c r="I30" i="2" s="1"/>
  <c r="I13" i="2"/>
  <c r="D23" i="2" s="1"/>
  <c r="D26" i="2" s="1"/>
  <c r="D27" i="2" s="1"/>
  <c r="A12" i="2"/>
  <c r="B12" i="2"/>
  <c r="D12" i="2" s="1"/>
  <c r="I23" i="2" s="1"/>
  <c r="I29" i="2" s="1"/>
  <c r="I31" i="2" s="1"/>
  <c r="I36" i="2" s="1"/>
  <c r="I13" i="1"/>
  <c r="D21" i="1" s="1"/>
  <c r="H21" i="1"/>
  <c r="I30" i="1" s="1"/>
  <c r="A12" i="1"/>
  <c r="B12" i="1" s="1"/>
  <c r="I37" i="1"/>
  <c r="I38" i="1" s="1"/>
  <c r="I33" i="1" l="1"/>
  <c r="D27" i="1"/>
  <c r="H26" i="4"/>
  <c r="H32" i="4" s="1"/>
  <c r="D23" i="6"/>
  <c r="D30" i="6"/>
  <c r="D33" i="6" s="1"/>
  <c r="D35" i="6" s="1"/>
  <c r="D28" i="7"/>
  <c r="G27" i="7" s="1"/>
  <c r="A31" i="7" s="1"/>
  <c r="D12" i="1"/>
  <c r="I23" i="1" s="1"/>
  <c r="I29" i="1" s="1"/>
  <c r="I31" i="1" s="1"/>
  <c r="I36" i="1" s="1"/>
  <c r="I32" i="3"/>
  <c r="I36" i="3" s="1"/>
  <c r="D22" i="1"/>
  <c r="D30" i="2"/>
  <c r="D33" i="2" s="1"/>
  <c r="D35" i="2" s="1"/>
  <c r="D12" i="6"/>
  <c r="I23" i="6" s="1"/>
  <c r="I29" i="6" s="1"/>
  <c r="I31" i="6" s="1"/>
  <c r="I36" i="6" s="1"/>
  <c r="D25" i="1" l="1"/>
  <c r="D32" i="1"/>
  <c r="D34" i="1" s="1"/>
</calcChain>
</file>

<file path=xl/sharedStrings.xml><?xml version="1.0" encoding="utf-8"?>
<sst xmlns="http://schemas.openxmlformats.org/spreadsheetml/2006/main" count="612" uniqueCount="239">
  <si>
    <t>U.S Department of Housing and Urban Development</t>
  </si>
  <si>
    <t>1a. Borrower's Name</t>
  </si>
  <si>
    <t>2a. Social Security #</t>
  </si>
  <si>
    <t>b. Proposed New Construction</t>
  </si>
  <si>
    <t>(1% of max. mortgage)</t>
  </si>
  <si>
    <t>Type of Construction ( mark with X )</t>
  </si>
  <si>
    <t>a. Existing Construction</t>
  </si>
  <si>
    <t>16. Debts and Obligations</t>
  </si>
  <si>
    <t>Unpaid Balance</t>
  </si>
  <si>
    <t>Monthly Payment</t>
  </si>
  <si>
    <t>b. Repairs and Improvements</t>
  </si>
  <si>
    <t xml:space="preserve">     0.9775 if greater than $50,000</t>
  </si>
  <si>
    <t xml:space="preserve">     0.9875 if $50,000 or less</t>
  </si>
  <si>
    <t>15. Monthly Effective Income</t>
  </si>
  <si>
    <t>a. Borrower's base pay</t>
  </si>
  <si>
    <t>b. Borrower's other earnings (explain)</t>
  </si>
  <si>
    <t>c. Co-borrower's base pay</t>
  </si>
  <si>
    <t>d. Co-borrower's other earnings (explain)</t>
  </si>
  <si>
    <t>e. Net income from real estate</t>
  </si>
  <si>
    <t>a. Total installment debt</t>
  </si>
  <si>
    <t>b. Child support, etc.</t>
  </si>
  <si>
    <t>c. Other</t>
  </si>
  <si>
    <t>d. Total monthly payments</t>
  </si>
  <si>
    <t>17. Future monthly payments</t>
  </si>
  <si>
    <t>a. Principal &amp; Interest - 1st mortgage</t>
  </si>
  <si>
    <t>b. Homeowner's Association Fee</t>
  </si>
  <si>
    <t>d. Principal &amp; Interest - 2nd mortgage</t>
  </si>
  <si>
    <t>f. Taxes &amp; special assessments</t>
  </si>
  <si>
    <t>g. Total mortgage payments</t>
  </si>
  <si>
    <t>h. Recurring expenses (from line 16d)</t>
  </si>
  <si>
    <t>i. Total fixed payments</t>
  </si>
  <si>
    <t>18. Ratios / Residual Income</t>
  </si>
  <si>
    <t>8. Current housing expense</t>
  </si>
  <si>
    <t>10. Interest rate (%)</t>
  </si>
  <si>
    <t>11. First-time homebuyer (yes or no)</t>
  </si>
  <si>
    <t>b. Total Seller Contribution</t>
  </si>
  <si>
    <t>Mortgage Credit          Analysis Worksheet</t>
  </si>
  <si>
    <t>Final Application decision</t>
  </si>
  <si>
    <t>Approved</t>
  </si>
  <si>
    <t>Rejected</t>
  </si>
  <si>
    <t>1b. Co-borrower's Name</t>
  </si>
  <si>
    <t>2b. Social Security #</t>
  </si>
  <si>
    <r>
      <t xml:space="preserve">c.Total fixed payment-to-income </t>
    </r>
    <r>
      <rPr>
        <sz val="9"/>
        <rFont val="Times New Roman"/>
        <family val="1"/>
      </rPr>
      <t>(line 17i ÷ line 15f)</t>
    </r>
  </si>
  <si>
    <t>a. Contract Sales Price or Construction Cost</t>
  </si>
  <si>
    <t xml:space="preserve">  b. Less paid by Seller</t>
  </si>
  <si>
    <t xml:space="preserve">  c. Borrower's Closing Cost</t>
  </si>
  <si>
    <t xml:space="preserve">  a. Total Closing Costs</t>
  </si>
  <si>
    <t>4. Marital Status ( mark with X )</t>
  </si>
  <si>
    <t>6a. Total LG Fee</t>
  </si>
  <si>
    <t>12. Appraised Value</t>
  </si>
  <si>
    <r>
      <t xml:space="preserve">  a.</t>
    </r>
    <r>
      <rPr>
        <sz val="14"/>
        <rFont val="Times New Roman"/>
        <family val="1"/>
      </rPr>
      <t xml:space="preserve"> </t>
    </r>
    <r>
      <rPr>
        <sz val="10"/>
        <rFont val="Times New Roman"/>
        <family val="1"/>
      </rPr>
      <t xml:space="preserve">Married          </t>
    </r>
  </si>
  <si>
    <t xml:space="preserve">  b. Separated</t>
  </si>
  <si>
    <t xml:space="preserve">  c. Unmarried</t>
  </si>
  <si>
    <t>7.  Loan Closing Costs</t>
  </si>
  <si>
    <t>Comments: (attach additional paper if needed)</t>
  </si>
  <si>
    <t xml:space="preserve">Underwriter's Signature </t>
  </si>
  <si>
    <t>Date</t>
  </si>
  <si>
    <t>19. Contract Sales Price of Property</t>
  </si>
  <si>
    <t>22. Total Amount of Gifts</t>
  </si>
  <si>
    <t>5. Mortgage without LG Fee</t>
  </si>
  <si>
    <t>l. LG Fee paid in cash (Add LG Fee cents)</t>
  </si>
  <si>
    <t xml:space="preserve">HUD Representatives Signature </t>
  </si>
  <si>
    <t>6b. Mortgage w/LG Fee</t>
  </si>
  <si>
    <t>c. Total Fixed DTI Ratio (line 17i /15f)</t>
  </si>
  <si>
    <t>a. 6% of line 19</t>
  </si>
  <si>
    <t>Previous editions obsolete</t>
  </si>
  <si>
    <t>14. Settlement Requirements/ Mortgage Calculations</t>
  </si>
  <si>
    <t>Type of Refinance ( mark with X )</t>
  </si>
  <si>
    <t xml:space="preserve">  b. Credit Qualifying Refinance</t>
  </si>
  <si>
    <t>a. Unpaid Principal Balance</t>
  </si>
  <si>
    <t>e. Required Repairs (completed prior to closing)</t>
  </si>
  <si>
    <t>f. Borrower's - paid Closing Costs (from line 7c)</t>
  </si>
  <si>
    <t>g. Prepayable Expenses</t>
  </si>
  <si>
    <t>h. Discount points</t>
  </si>
  <si>
    <t>c. Ground rent/lease payment</t>
  </si>
  <si>
    <t>j. Max Mortgage w/out LG Fee ( lowest of 13,14i, or 18b)</t>
  </si>
  <si>
    <t>e. Hazard and Flood insurance</t>
  </si>
  <si>
    <t>k. Mortgage Amount (w/out LG Fee not to exceed 14j)</t>
  </si>
  <si>
    <t>l. Actual Payoff Amounts from All Liens</t>
  </si>
  <si>
    <t>n. LG Fee paid in cash (Add LG Fee cents)</t>
  </si>
  <si>
    <t>o. Non-realty/ other items (see 14e &amp; explain)</t>
  </si>
  <si>
    <t>p. Total requirements (sum of line 14m thru line 14o )</t>
  </si>
  <si>
    <t>a. Loan - to - Value (line 14k ÷ line 12)</t>
  </si>
  <si>
    <t>q. Amount paid in cash or other (explain)</t>
  </si>
  <si>
    <t>s. Assets available</t>
  </si>
  <si>
    <t>i. Total Costs (sum of lines 14a though h)</t>
  </si>
  <si>
    <t>m. Required investment (line 14l - line 14k)</t>
  </si>
  <si>
    <t>r. Amount to be paid in cash (sum of line 14p thru 14q)</t>
  </si>
  <si>
    <t>f. Gross monthly income (sum of line 15a thru 15e)</t>
  </si>
  <si>
    <t>Cash Out Refinance Transactions</t>
  </si>
  <si>
    <t>Type of Refinance</t>
  </si>
  <si>
    <t>X</t>
  </si>
  <si>
    <t>a. First mortgage  - payoff amount</t>
  </si>
  <si>
    <t>c. Total debts to be paid off at closing</t>
  </si>
  <si>
    <t>d. Required Repairs (completed prior to closing)</t>
  </si>
  <si>
    <t>e. Borrower's - paid Closing Costs (from line 7c)</t>
  </si>
  <si>
    <t>f. Prepayable Expenses</t>
  </si>
  <si>
    <t>g. Discount points</t>
  </si>
  <si>
    <t>h. Total Costs (sum of lines 14a though g)</t>
  </si>
  <si>
    <t>j. Mortgage Amount (w/out LG Fee not to exceed 14i)</t>
  </si>
  <si>
    <t>m. Non-realty/ other items (explain)</t>
  </si>
  <si>
    <t xml:space="preserve">b. Value  (line 12) x 0.85 </t>
  </si>
  <si>
    <t xml:space="preserve">b. Value (line 12) x 0.85  </t>
  </si>
  <si>
    <t>n. Amount paid in advance to lender (explain)</t>
  </si>
  <si>
    <t>p. Assets available</t>
  </si>
  <si>
    <t>a. Loan - to - Value (line 14j ÷ line 12)</t>
  </si>
  <si>
    <t>b. Subordinate mortgage(s) - payoff amount</t>
  </si>
  <si>
    <t>c. Subordinate Mortgage(s) Unpaid Balance</t>
  </si>
  <si>
    <t>d. Subordinate Mortgage(s) Interest Due (max. 30 days)</t>
  </si>
  <si>
    <t>b. Interest Due to payoff (max. 30 days)</t>
  </si>
  <si>
    <t>Lender:</t>
  </si>
  <si>
    <t>Borrower(s):</t>
  </si>
  <si>
    <t>Property Address:</t>
  </si>
  <si>
    <t>ALLOWABLE COSTS FOR REHABILITATION OR SINGLE CLOSE LOANS</t>
  </si>
  <si>
    <t>1. Total Costs of Repair or Construction Costs (from Specification of Repair or Contractor write-up)</t>
  </si>
  <si>
    <t>Land Value or Cost:</t>
  </si>
  <si>
    <t>Purchase Price For Manufactured or Modular Home:</t>
  </si>
  <si>
    <t>Manufactured or Modular Home Construction Costs:</t>
  </si>
  <si>
    <t>Site Built Home Construction Costs:</t>
  </si>
  <si>
    <t>2. Contingency Reserve on Construction Costs (10%)</t>
  </si>
  <si>
    <t>3. Contingency Reserve on Site Work for Manufactured Construction (10%)</t>
  </si>
  <si>
    <t xml:space="preserve">4. Inspection Fees : </t>
  </si>
  <si>
    <t># of Fees  X</t>
  </si>
  <si>
    <t>$ per inspection =</t>
  </si>
  <si>
    <t xml:space="preserve">5. Title Update Fees : </t>
  </si>
  <si>
    <t>$ per draw =</t>
  </si>
  <si>
    <t xml:space="preserve">6. Mortgage Payment Escrowed: </t>
  </si>
  <si>
    <t># of Months X</t>
  </si>
  <si>
    <t>$ per monthly payment =</t>
  </si>
  <si>
    <t>8. Less: Balance Remaining for LAND purchase:</t>
  </si>
  <si>
    <t>9. Less: Minimum of 10% Deposit for Manufactured Home purchase:</t>
  </si>
  <si>
    <t>10. Less: Architectural and Engineering Fees:</t>
  </si>
  <si>
    <t>11. SUBTOTAL for release at closing (Total of 7 - 10)</t>
  </si>
  <si>
    <r>
      <rPr>
        <sz val="11"/>
        <color indexed="8"/>
        <rFont val="Times New Roman"/>
        <family val="1"/>
      </rPr>
      <t>Comments:</t>
    </r>
    <r>
      <rPr>
        <sz val="10"/>
        <color indexed="8"/>
        <rFont val="Times New Roman"/>
        <family val="1"/>
      </rPr>
      <t xml:space="preserve"> Use this space to explain any details of the construction costs that the Underwriter should be aware of.</t>
    </r>
  </si>
  <si>
    <t>Field</t>
  </si>
  <si>
    <t>MCAW Line</t>
  </si>
  <si>
    <t>14a.</t>
  </si>
  <si>
    <t>Signature of DG/HUD Underwriter</t>
  </si>
  <si>
    <t>7. SUBTOTAL for Rehabilitation or Construction Escrow Account (Total of 1 - 5)</t>
  </si>
  <si>
    <r>
      <t xml:space="preserve">12. Total Land Equity: </t>
    </r>
    <r>
      <rPr>
        <sz val="11"/>
        <color indexed="8"/>
        <rFont val="Times New Roman"/>
        <family val="1"/>
      </rPr>
      <t>Land Value/Cost(line 1) - Balance Remaining for Land purchase (line 8)</t>
    </r>
  </si>
  <si>
    <t>Note: These figures will need to transfer to the Acquisition MCAW in the appropriate fields.</t>
  </si>
  <si>
    <t>Loan Information</t>
  </si>
  <si>
    <t>New Loan</t>
  </si>
  <si>
    <t>Previous Loan</t>
  </si>
  <si>
    <t>Loan Amount:</t>
  </si>
  <si>
    <t>Fixed Rate</t>
  </si>
  <si>
    <t>Adjustable Rate</t>
  </si>
  <si>
    <t>Balloon</t>
  </si>
  <si>
    <t>Loan Maturity Date:</t>
  </si>
  <si>
    <t>Type of Loan:</t>
  </si>
  <si>
    <t>Interest Rate:</t>
  </si>
  <si>
    <t>Loan - to - Value:</t>
  </si>
  <si>
    <t>Monthly Payment (P+I):</t>
  </si>
  <si>
    <t>Monthly Savings (Dollars):</t>
  </si>
  <si>
    <t>Monthly Savings (%):</t>
  </si>
  <si>
    <t>Months to Benefit:</t>
  </si>
  <si>
    <t>Closing Costs Paid:</t>
  </si>
  <si>
    <t>Closing Costs / Monthly Savings</t>
  </si>
  <si>
    <t>x</t>
  </si>
  <si>
    <t>(Borrower)</t>
  </si>
  <si>
    <t>(Co-borrower)</t>
  </si>
  <si>
    <t>date</t>
  </si>
  <si>
    <t>First Payment Date:</t>
  </si>
  <si>
    <t xml:space="preserve">          /             /             </t>
  </si>
  <si>
    <t>Proposed Loan Closing Date:</t>
  </si>
  <si>
    <t>Property City, State Zip:</t>
  </si>
  <si>
    <t>Borrower 1 Name:</t>
  </si>
  <si>
    <t>Borrower 2 Name:</t>
  </si>
  <si>
    <t>20. Down Payment Assistance</t>
  </si>
  <si>
    <t>3a. Date of Birth</t>
  </si>
  <si>
    <t>3b. Date of Birth</t>
  </si>
  <si>
    <t>23. FHA Condo ID #/ Submission</t>
  </si>
  <si>
    <t>21. Source of Down Payment Assistance</t>
  </si>
  <si>
    <t>21. Source of Down Payment</t>
  </si>
  <si>
    <t>9. Loan Term (years)</t>
  </si>
  <si>
    <t>Attended Homebuyer Education (yes or no)</t>
  </si>
  <si>
    <t>12. Original Principal Balance</t>
  </si>
  <si>
    <t xml:space="preserve">  a. Streamlined with Appraisal</t>
  </si>
  <si>
    <t xml:space="preserve">No Cash Out Refinances </t>
  </si>
  <si>
    <t>Streamline w/ No Appraisal Refinances</t>
  </si>
  <si>
    <t>19. Down Payment Assistance</t>
  </si>
  <si>
    <t>20. Source of Down Payment</t>
  </si>
  <si>
    <t>21. Total Amount of Gifts</t>
  </si>
  <si>
    <t>22. FHA Condo ID #/ Submission</t>
  </si>
  <si>
    <t>23. FHA Condo Name (enter below)</t>
  </si>
  <si>
    <t>Credit Qualifying with Cash Out</t>
  </si>
  <si>
    <r>
      <t xml:space="preserve">c. Total Fixed DTI Ratio (line 17i /15f) </t>
    </r>
    <r>
      <rPr>
        <b/>
        <sz val="10"/>
        <rFont val="Times New Roman"/>
        <family val="1"/>
      </rPr>
      <t>**</t>
    </r>
  </si>
  <si>
    <t>Warning:  HUD will prosecute false claims and statements.  Conviction may result in criminal and/or civil penalties (18 U.S.C. 1001, 1010, 1012; 31 U.S.C)</t>
  </si>
  <si>
    <t>Warning:    HUD will prosecute false claims and statements.  Conviction may result in criminal and/or civil penalties (18 U.S.C. 1001, 1010, 1012; 31 U.S.C)</t>
  </si>
  <si>
    <t xml:space="preserve">20. Source of Down Payment </t>
  </si>
  <si>
    <t>(Lender)</t>
  </si>
  <si>
    <t>Section 184A Case Number</t>
  </si>
  <si>
    <t>Section 184A Case #:</t>
  </si>
  <si>
    <t>184A Net Tangible Benefit Worksheet for Streamline and Credit Qualifying Rate &amp; Term Refinances</t>
  </si>
  <si>
    <t>Place X in Box to Left if reduction in term for new loan</t>
  </si>
  <si>
    <t>Loan Term (years):</t>
  </si>
  <si>
    <t>184A Maximum Mortgage Worksheet for Rehabilitation and Single Close Loans</t>
  </si>
  <si>
    <t xml:space="preserve">I hereby certify that all the information stated herein, as well as any information provided in the accompaniment herewith, is true and accurate.  </t>
  </si>
  <si>
    <t>b. Value  (line 12) x 0.9775 if &gt; $50,000</t>
  </si>
  <si>
    <t>i. Max Mortgage w/out LG Fee (lesser of 13 or 18b)</t>
  </si>
  <si>
    <t>13. Section 184A Mortgage Limit</t>
  </si>
  <si>
    <t>c. Sales Concession (subtract this amount)</t>
  </si>
  <si>
    <t>d. Acquisition costs (sum of lines 14a + b - c)</t>
  </si>
  <si>
    <t>e. Multiply Acquisition cost (line 14d) by</t>
  </si>
  <si>
    <t>f. Max Mortgage w/out LG Fee ( lowest of 13,14e, or 18b)</t>
  </si>
  <si>
    <t>g. Mortgage Amount (w/out LG Fee NOT To Exceed 14f)</t>
  </si>
  <si>
    <t>i. Discounts</t>
  </si>
  <si>
    <t>j. Prepayable expenses</t>
  </si>
  <si>
    <t>k. LG Fee paid in cash (Add LG Fee cents)</t>
  </si>
  <si>
    <t>l. Non-realty / other items (explain below)</t>
  </si>
  <si>
    <t>m. Total requirements (sum of line 14h thru line 14l )</t>
  </si>
  <si>
    <t>n. Amount paid in cash or other (explain)</t>
  </si>
  <si>
    <r>
      <t xml:space="preserve">o. Amnt. </t>
    </r>
    <r>
      <rPr>
        <b/>
        <sz val="10"/>
        <rFont val="Times New Roman"/>
        <family val="1"/>
      </rPr>
      <t>to be</t>
    </r>
    <r>
      <rPr>
        <sz val="10"/>
        <rFont val="Times New Roman"/>
        <family val="1"/>
      </rPr>
      <t xml:space="preserve"> paid in cash or other (explain)</t>
    </r>
  </si>
  <si>
    <t>q. 2nd mortgage proceeds ( if applicable)</t>
  </si>
  <si>
    <t>24. FHA Condo Name</t>
  </si>
  <si>
    <t>a. Loan-to-Value (14g ÷ (lesser of 12 OR 14d)</t>
  </si>
  <si>
    <t xml:space="preserve">     or (line 12) x 0.9875 if &lt;= $50,000</t>
  </si>
  <si>
    <t>h. Required investment (line 14d - line 14g + line 7c)</t>
  </si>
  <si>
    <r>
      <t xml:space="preserve">o. Net cash back to borrower </t>
    </r>
    <r>
      <rPr>
        <vertAlign val="superscript"/>
        <sz val="10"/>
        <rFont val="Times New Roman"/>
        <family val="1"/>
      </rPr>
      <t>**</t>
    </r>
  </si>
  <si>
    <t xml:space="preserve">  a. Non-credit Qualifying</t>
  </si>
  <si>
    <t>i. Total Costs (sum of lines 14a though 14b)</t>
  </si>
  <si>
    <t>j. Max Mortgage w/out LG Fee ( lowest of 12 or 14i)</t>
  </si>
  <si>
    <t>m. Required investment (line 14l - 14k +7c + 14g + 14h)</t>
  </si>
  <si>
    <t>Streamline with Appraisal Refinances</t>
  </si>
  <si>
    <t>i. Total Costs (sum of lines 14a though 14h)</t>
  </si>
  <si>
    <t>j. Max Mortgage w/out LG Fee ( lowest of 14i or 18b)</t>
  </si>
  <si>
    <t>m. Required investment (line 14l - 14k)</t>
  </si>
  <si>
    <t>12. Appraisal Amount</t>
  </si>
  <si>
    <t>14p.</t>
  </si>
  <si>
    <t xml:space="preserve">Acquisition  or Construction of Property </t>
  </si>
  <si>
    <t xml:space="preserve">** NOTE: DTI MUST not exceed 41.0% and Cash back is limited to 50% of line 13 </t>
  </si>
  <si>
    <t>Form HUD-50132-A (date)</t>
  </si>
  <si>
    <r>
      <rPr>
        <b/>
        <sz val="10"/>
        <color rgb="FF222222"/>
        <rFont val="Times New Roman"/>
        <family val="1"/>
      </rPr>
      <t>Privacy Act Statement</t>
    </r>
    <r>
      <rPr>
        <sz val="10"/>
        <color rgb="FF222222"/>
        <rFont val="Times New Roman"/>
        <family val="1"/>
      </rPr>
      <t xml:space="preserve">. This </t>
    </r>
    <r>
      <rPr>
        <b/>
        <sz val="10"/>
        <color rgb="FF222222"/>
        <rFont val="Times New Roman"/>
        <family val="1"/>
      </rPr>
      <t>statement</t>
    </r>
    <r>
      <rPr>
        <sz val="10"/>
        <color rgb="FF222222"/>
        <rFont val="Times New Roman"/>
        <family val="1"/>
      </rPr>
      <t xml:space="preserve"> is provided pursuant to the </t>
    </r>
    <r>
      <rPr>
        <b/>
        <sz val="10"/>
        <color rgb="FF222222"/>
        <rFont val="Times New Roman"/>
        <family val="1"/>
      </rPr>
      <t>Privacy Act</t>
    </r>
    <r>
      <rPr>
        <sz val="10"/>
        <color rgb="FF222222"/>
        <rFont val="Times New Roman"/>
        <family val="1"/>
      </rPr>
      <t xml:space="preserve"> of 1974, 5 USC § 552a. The authority for collecting personally identifiable information (PII) in the Regulatory Consistency Communication Board (RCCB) Electronic Feedback Form is based in Section 313 of Public Law 112-95.</t>
    </r>
  </si>
  <si>
    <r>
      <t>Privacy Act Statement</t>
    </r>
    <r>
      <rPr>
        <sz val="10"/>
        <color rgb="FF222222"/>
        <rFont val="Arial"/>
        <family val="2"/>
      </rPr>
      <t xml:space="preserve">. This </t>
    </r>
    <r>
      <rPr>
        <b/>
        <sz val="10"/>
        <color rgb="FF222222"/>
        <rFont val="Arial"/>
        <family val="2"/>
      </rPr>
      <t>statement</t>
    </r>
    <r>
      <rPr>
        <sz val="10"/>
        <color rgb="FF222222"/>
        <rFont val="Arial"/>
        <family val="2"/>
      </rPr>
      <t xml:space="preserve"> is provided pursuant to the </t>
    </r>
    <r>
      <rPr>
        <b/>
        <sz val="10"/>
        <color rgb="FF222222"/>
        <rFont val="Arial"/>
        <family val="2"/>
      </rPr>
      <t>Privacy Act</t>
    </r>
    <r>
      <rPr>
        <sz val="10"/>
        <color rgb="FF222222"/>
        <rFont val="Arial"/>
        <family val="2"/>
      </rPr>
      <t xml:space="preserve"> of 1974, 5 USC § 552a. The authority for collecting personally identifiable information (PII) in the Regulatory Consistency Communication Board (RCCB) Electronic Feedback Form is based in Section 313 of Public Law 112-95.</t>
    </r>
  </si>
  <si>
    <r>
      <rPr>
        <b/>
        <sz val="10"/>
        <color rgb="FF222222"/>
        <rFont val="Arial"/>
        <family val="2"/>
      </rPr>
      <t>Privacy Act Statement</t>
    </r>
    <r>
      <rPr>
        <sz val="10"/>
        <color rgb="FF222222"/>
        <rFont val="Arial"/>
        <family val="2"/>
      </rPr>
      <t xml:space="preserve">. This </t>
    </r>
    <r>
      <rPr>
        <b/>
        <sz val="10"/>
        <color rgb="FF222222"/>
        <rFont val="Arial"/>
        <family val="2"/>
      </rPr>
      <t>statement</t>
    </r>
    <r>
      <rPr>
        <sz val="10"/>
        <color rgb="FF222222"/>
        <rFont val="Arial"/>
        <family val="2"/>
      </rPr>
      <t xml:space="preserve"> is provided pursuant to the </t>
    </r>
    <r>
      <rPr>
        <b/>
        <sz val="10"/>
        <color rgb="FF222222"/>
        <rFont val="Arial"/>
        <family val="2"/>
      </rPr>
      <t>Privacy Act</t>
    </r>
    <r>
      <rPr>
        <sz val="10"/>
        <color rgb="FF222222"/>
        <rFont val="Arial"/>
        <family val="2"/>
      </rPr>
      <t xml:space="preserve"> of 1974, 5 USC § 552a. The authority for collecting personally identifiable information (PII) in the Regulatory Consistency Communication Board (RCCB) Electronic Feedback Form is based in Section 313 of Public Law 112-95.</t>
    </r>
  </si>
  <si>
    <t>OMB Approval No. 2577-0200
Exp. 7/31/2021</t>
  </si>
  <si>
    <t>OMB Approval No. 2577-0200
Exp. 07/31/2021</t>
  </si>
  <si>
    <t>184-A Native Hawaiian Loan Guarantee Program</t>
  </si>
  <si>
    <t>Section 184-A Loan Guarantee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</si>
</sst>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[$-409]d\-mmm\-yy;@"/>
    <numFmt numFmtId="168" formatCode="m/d/yy;@"/>
    <numFmt numFmtId="169" formatCode="mm/dd/yy;@"/>
    <numFmt numFmtId="170" formatCode="###\-######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0"/>
      <name val="Arial"/>
      <family val="2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0"/>
      <name val="Times New Roman"/>
      <family val="1"/>
    </font>
    <font>
      <b/>
      <u/>
      <sz val="20"/>
      <name val="Times New Roman"/>
      <family val="1"/>
    </font>
    <font>
      <b/>
      <sz val="14"/>
      <color rgb="FFFF0000"/>
      <name val="Arial"/>
      <family val="2"/>
    </font>
    <font>
      <b/>
      <sz val="14"/>
      <name val="Times New Roman"/>
      <family val="1"/>
    </font>
    <font>
      <sz val="10"/>
      <color rgb="FFCCFFFF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u/>
      <sz val="18"/>
      <color rgb="FFFF0000"/>
      <name val="Arial"/>
      <family val="2"/>
    </font>
    <font>
      <b/>
      <sz val="18"/>
      <color rgb="FFFF0000"/>
      <name val="Arial"/>
      <family val="2"/>
    </font>
    <font>
      <vertAlign val="superscript"/>
      <sz val="10"/>
      <name val="Times New Roman"/>
      <family val="1"/>
    </font>
    <font>
      <sz val="8"/>
      <name val="Arial Narrow"/>
      <family val="2"/>
    </font>
    <font>
      <sz val="9"/>
      <name val="Arial Narrow"/>
      <family val="2"/>
    </font>
    <font>
      <b/>
      <sz val="11"/>
      <color rgb="FF222222"/>
      <name val="Arial"/>
      <family val="2"/>
    </font>
    <font>
      <b/>
      <sz val="10"/>
      <color rgb="FF222222"/>
      <name val="Times New Roman"/>
      <family val="1"/>
    </font>
    <font>
      <sz val="10"/>
      <color rgb="FF222222"/>
      <name val="Times New Roman"/>
      <family val="1"/>
    </font>
    <font>
      <b/>
      <sz val="10"/>
      <color rgb="FF222222"/>
      <name val="Arial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5F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1">
    <xf numFmtId="0" fontId="0" fillId="0" borderId="0" xfId="0"/>
    <xf numFmtId="0" fontId="3" fillId="0" borderId="0" xfId="0" applyFo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7" xfId="0" applyFont="1" applyBorder="1" applyAlignment="1">
      <alignment wrapText="1"/>
    </xf>
    <xf numFmtId="0" fontId="3" fillId="2" borderId="7" xfId="0" applyFont="1" applyFill="1" applyBorder="1"/>
    <xf numFmtId="0" fontId="3" fillId="0" borderId="4" xfId="0" applyFont="1" applyBorder="1" applyAlignment="1" applyProtection="1"/>
    <xf numFmtId="0" fontId="3" fillId="0" borderId="8" xfId="0" applyFont="1" applyBorder="1" applyAlignment="1" applyProtection="1"/>
    <xf numFmtId="0" fontId="3" fillId="0" borderId="7" xfId="0" applyFont="1" applyBorder="1" applyAlignment="1">
      <alignment horizontal="left"/>
    </xf>
    <xf numFmtId="0" fontId="3" fillId="0" borderId="0" xfId="0" applyFont="1" applyFill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/>
    <xf numFmtId="8" fontId="3" fillId="0" borderId="0" xfId="0" applyNumberFormat="1" applyFont="1" applyFill="1"/>
    <xf numFmtId="164" fontId="6" fillId="0" borderId="7" xfId="1" applyNumberFormat="1" applyFont="1" applyFill="1" applyBorder="1" applyAlignment="1">
      <alignment horizontal="right"/>
    </xf>
    <xf numFmtId="0" fontId="6" fillId="3" borderId="7" xfId="0" applyFont="1" applyFill="1" applyBorder="1" applyAlignment="1" applyProtection="1">
      <protection locked="0"/>
    </xf>
    <xf numFmtId="0" fontId="3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wrapText="1"/>
    </xf>
    <xf numFmtId="164" fontId="6" fillId="0" borderId="7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6" fillId="3" borderId="7" xfId="1" applyNumberFormat="1" applyFont="1" applyFill="1" applyBorder="1" applyProtection="1"/>
    <xf numFmtId="164" fontId="6" fillId="0" borderId="7" xfId="1" applyNumberFormat="1" applyFont="1" applyFill="1" applyBorder="1" applyProtection="1"/>
    <xf numFmtId="0" fontId="13" fillId="0" borderId="0" xfId="0" applyFont="1"/>
    <xf numFmtId="164" fontId="6" fillId="0" borderId="7" xfId="1" applyNumberFormat="1" applyFont="1" applyFill="1" applyBorder="1"/>
    <xf numFmtId="0" fontId="3" fillId="0" borderId="13" xfId="0" applyFont="1" applyBorder="1" applyAlignment="1"/>
    <xf numFmtId="0" fontId="3" fillId="0" borderId="6" xfId="0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 applyProtection="1"/>
    <xf numFmtId="164" fontId="6" fillId="0" borderId="7" xfId="0" applyNumberFormat="1" applyFont="1" applyBorder="1" applyProtection="1"/>
    <xf numFmtId="164" fontId="6" fillId="0" borderId="7" xfId="0" applyNumberFormat="1" applyFont="1" applyFill="1" applyBorder="1" applyAlignment="1" applyProtection="1">
      <alignment horizontal="right"/>
    </xf>
    <xf numFmtId="164" fontId="6" fillId="3" borderId="7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7" xfId="0" applyFont="1" applyBorder="1" applyAlignment="1">
      <alignment horizontal="left"/>
    </xf>
    <xf numFmtId="0" fontId="16" fillId="0" borderId="7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6" fillId="0" borderId="6" xfId="0" applyNumberFormat="1" applyFont="1" applyFill="1" applyBorder="1"/>
    <xf numFmtId="164" fontId="6" fillId="4" borderId="7" xfId="1" applyNumberFormat="1" applyFont="1" applyFill="1" applyBorder="1" applyProtection="1">
      <protection locked="0"/>
    </xf>
    <xf numFmtId="164" fontId="6" fillId="4" borderId="7" xfId="1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Protection="1">
      <protection locked="0"/>
    </xf>
    <xf numFmtId="164" fontId="6" fillId="4" borderId="7" xfId="0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Alignment="1" applyProtection="1">
      <protection locked="0"/>
    </xf>
    <xf numFmtId="164" fontId="3" fillId="4" borderId="12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164" fontId="6" fillId="4" borderId="7" xfId="1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Protection="1">
      <protection locked="0"/>
    </xf>
    <xf numFmtId="164" fontId="16" fillId="4" borderId="7" xfId="0" applyNumberFormat="1" applyFont="1" applyFill="1" applyBorder="1" applyAlignment="1" applyProtection="1">
      <alignment vertical="center" wrapText="1"/>
      <protection locked="0"/>
    </xf>
    <xf numFmtId="164" fontId="16" fillId="4" borderId="7" xfId="0" applyNumberFormat="1" applyFont="1" applyFill="1" applyBorder="1" applyAlignment="1" applyProtection="1">
      <protection locked="0"/>
    </xf>
    <xf numFmtId="0" fontId="16" fillId="4" borderId="7" xfId="0" applyFont="1" applyFill="1" applyBorder="1" applyProtection="1">
      <protection locked="0"/>
    </xf>
    <xf numFmtId="0" fontId="16" fillId="4" borderId="7" xfId="0" applyFont="1" applyFill="1" applyBorder="1" applyAlignment="1" applyProtection="1">
      <alignment vertical="center" wrapText="1"/>
      <protection locked="0"/>
    </xf>
    <xf numFmtId="165" fontId="12" fillId="4" borderId="7" xfId="0" applyNumberFormat="1" applyFont="1" applyFill="1" applyBorder="1" applyProtection="1">
      <protection locked="0"/>
    </xf>
    <xf numFmtId="1" fontId="3" fillId="0" borderId="0" xfId="0" applyNumberFormat="1" applyFont="1"/>
    <xf numFmtId="3" fontId="12" fillId="4" borderId="7" xfId="0" applyNumberFormat="1" applyFont="1" applyFill="1" applyBorder="1" applyProtection="1">
      <protection locked="0"/>
    </xf>
    <xf numFmtId="0" fontId="23" fillId="0" borderId="0" xfId="0" applyFont="1"/>
    <xf numFmtId="0" fontId="26" fillId="0" borderId="0" xfId="0" applyFont="1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/>
    <xf numFmtId="0" fontId="3" fillId="0" borderId="2" xfId="0" applyFont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/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/>
    <xf numFmtId="0" fontId="3" fillId="4" borderId="13" xfId="0" applyFont="1" applyFill="1" applyBorder="1" applyAlignment="1" applyProtection="1"/>
    <xf numFmtId="0" fontId="3" fillId="0" borderId="7" xfId="0" applyFont="1" applyBorder="1" applyAlignment="1">
      <alignment horizontal="left"/>
    </xf>
    <xf numFmtId="0" fontId="4" fillId="0" borderId="13" xfId="0" applyFont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15" xfId="0" applyFont="1" applyBorder="1" applyAlignment="1" applyProtection="1"/>
    <xf numFmtId="0" fontId="4" fillId="0" borderId="9" xfId="0" applyFont="1" applyBorder="1" applyAlignment="1" applyProtection="1"/>
    <xf numFmtId="0" fontId="7" fillId="0" borderId="0" xfId="0" applyFont="1" applyAlignment="1">
      <alignment vertical="center"/>
    </xf>
    <xf numFmtId="0" fontId="4" fillId="0" borderId="13" xfId="0" applyFont="1" applyBorder="1" applyAlignment="1"/>
    <xf numFmtId="164" fontId="6" fillId="3" borderId="7" xfId="1" applyNumberFormat="1" applyFont="1" applyFill="1" applyBorder="1" applyAlignment="1" applyProtection="1">
      <alignment horizontal="right"/>
    </xf>
    <xf numFmtId="7" fontId="6" fillId="0" borderId="7" xfId="1" applyNumberFormat="1" applyFont="1" applyFill="1" applyBorder="1" applyAlignment="1" applyProtection="1">
      <alignment horizontal="right"/>
    </xf>
    <xf numFmtId="10" fontId="6" fillId="0" borderId="6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>
      <alignment horizontal="right"/>
    </xf>
    <xf numFmtId="164" fontId="3" fillId="4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Alignment="1">
      <alignment horizontal="right" vertical="center"/>
    </xf>
    <xf numFmtId="164" fontId="3" fillId="4" borderId="12" xfId="1" applyNumberFormat="1" applyFont="1" applyFill="1" applyBorder="1" applyAlignment="1" applyProtection="1">
      <alignment horizontal="right" vertical="center"/>
      <protection locked="0"/>
    </xf>
    <xf numFmtId="164" fontId="3" fillId="0" borderId="7" xfId="1" applyNumberFormat="1" applyFont="1" applyFill="1" applyBorder="1" applyProtection="1"/>
    <xf numFmtId="164" fontId="3" fillId="3" borderId="7" xfId="1" applyNumberFormat="1" applyFont="1" applyFill="1" applyBorder="1" applyAlignment="1" applyProtection="1">
      <alignment horizontal="right"/>
    </xf>
    <xf numFmtId="164" fontId="3" fillId="4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>
      <alignment horizontal="right"/>
    </xf>
    <xf numFmtId="10" fontId="3" fillId="0" borderId="12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/>
    <xf numFmtId="164" fontId="3" fillId="0" borderId="6" xfId="0" applyNumberFormat="1" applyFont="1" applyFill="1" applyBorder="1"/>
    <xf numFmtId="0" fontId="3" fillId="4" borderId="7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2" fillId="4" borderId="8" xfId="0" applyNumberFormat="1" applyFont="1" applyFill="1" applyBorder="1" applyAlignment="1" applyProtection="1">
      <protection locked="0"/>
    </xf>
    <xf numFmtId="1" fontId="33" fillId="0" borderId="9" xfId="0" applyNumberFormat="1" applyFont="1" applyBorder="1" applyAlignment="1">
      <alignment horizontal="center" vertical="top"/>
    </xf>
    <xf numFmtId="0" fontId="3" fillId="0" borderId="14" xfId="0" applyNumberFormat="1" applyFont="1" applyFill="1" applyBorder="1" applyAlignment="1" applyProtection="1"/>
    <xf numFmtId="0" fontId="34" fillId="0" borderId="0" xfId="0" applyFont="1" applyProtection="1"/>
    <xf numFmtId="0" fontId="34" fillId="0" borderId="0" xfId="0" applyFont="1"/>
    <xf numFmtId="0" fontId="4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/>
    </xf>
    <xf numFmtId="0" fontId="29" fillId="0" borderId="0" xfId="0" applyFont="1" applyAlignment="1" applyProtection="1">
      <alignment horizontal="center"/>
    </xf>
    <xf numFmtId="164" fontId="6" fillId="0" borderId="0" xfId="0" applyNumberFormat="1" applyFont="1" applyFill="1" applyBorder="1"/>
    <xf numFmtId="0" fontId="4" fillId="0" borderId="7" xfId="0" applyFont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/>
    </xf>
    <xf numFmtId="0" fontId="12" fillId="0" borderId="7" xfId="0" applyFont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164" fontId="6" fillId="5" borderId="7" xfId="1" applyNumberFormat="1" applyFont="1" applyFill="1" applyBorder="1" applyProtection="1">
      <protection locked="0"/>
    </xf>
    <xf numFmtId="164" fontId="6" fillId="5" borderId="7" xfId="0" applyNumberFormat="1" applyFont="1" applyFill="1" applyBorder="1" applyProtection="1">
      <protection locked="0"/>
    </xf>
    <xf numFmtId="164" fontId="6" fillId="0" borderId="7" xfId="1" applyNumberFormat="1" applyFont="1" applyFill="1" applyBorder="1" applyAlignment="1">
      <alignment horizontal="right" vertical="center"/>
    </xf>
    <xf numFmtId="10" fontId="3" fillId="0" borderId="9" xfId="0" applyNumberFormat="1" applyFont="1" applyBorder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/>
    <xf numFmtId="0" fontId="41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vertical="center" wrapText="1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4" fontId="3" fillId="4" borderId="8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4" xfId="1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3" fillId="4" borderId="8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5" fontId="6" fillId="0" borderId="6" xfId="1" applyNumberFormat="1" applyFont="1" applyFill="1" applyBorder="1" applyAlignment="1">
      <alignment horizontal="right" vertical="center"/>
    </xf>
    <xf numFmtId="5" fontId="6" fillId="0" borderId="12" xfId="1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164" fontId="3" fillId="4" borderId="13" xfId="0" applyNumberFormat="1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9" fontId="11" fillId="4" borderId="4" xfId="0" applyNumberFormat="1" applyFont="1" applyFill="1" applyBorder="1" applyAlignment="1" applyProtection="1">
      <alignment horizontal="center"/>
      <protection locked="0"/>
    </xf>
    <xf numFmtId="169" fontId="11" fillId="4" borderId="0" xfId="0" applyNumberFormat="1" applyFont="1" applyFill="1" applyBorder="1" applyAlignment="1" applyProtection="1">
      <alignment horizontal="center"/>
      <protection locked="0"/>
    </xf>
    <xf numFmtId="169" fontId="11" fillId="4" borderId="10" xfId="0" applyNumberFormat="1" applyFont="1" applyFill="1" applyBorder="1" applyAlignment="1" applyProtection="1">
      <alignment horizontal="center"/>
      <protection locked="0"/>
    </xf>
    <xf numFmtId="169" fontId="3" fillId="4" borderId="8" xfId="0" applyNumberFormat="1" applyFont="1" applyFill="1" applyBorder="1" applyAlignment="1" applyProtection="1">
      <alignment horizontal="center"/>
      <protection locked="0"/>
    </xf>
    <xf numFmtId="169" fontId="3" fillId="4" borderId="1" xfId="0" applyNumberFormat="1" applyFont="1" applyFill="1" applyBorder="1" applyAlignment="1" applyProtection="1">
      <alignment horizontal="center"/>
      <protection locked="0"/>
    </xf>
    <xf numFmtId="169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8" fillId="0" borderId="0" xfId="0" applyFont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left"/>
    </xf>
    <xf numFmtId="0" fontId="3" fillId="0" borderId="9" xfId="0" applyFont="1" applyBorder="1" applyAlignment="1">
      <alignment horizontal="left"/>
    </xf>
    <xf numFmtId="0" fontId="4" fillId="0" borderId="13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49" fontId="3" fillId="4" borderId="13" xfId="0" applyNumberFormat="1" applyFon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38" fillId="0" borderId="0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164" fontId="3" fillId="0" borderId="4" xfId="0" applyNumberFormat="1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164" fontId="3" fillId="0" borderId="10" xfId="0" applyNumberFormat="1" applyFont="1" applyBorder="1" applyAlignment="1" applyProtection="1">
      <alignment horizontal="right" vertical="center"/>
    </xf>
    <xf numFmtId="164" fontId="3" fillId="0" borderId="14" xfId="0" applyNumberFormat="1" applyFont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164" fontId="6" fillId="0" borderId="6" xfId="1" applyNumberFormat="1" applyFont="1" applyFill="1" applyBorder="1" applyAlignment="1" applyProtection="1">
      <alignment horizontal="right" vertical="center"/>
    </xf>
    <xf numFmtId="164" fontId="6" fillId="0" borderId="12" xfId="1" applyNumberFormat="1" applyFont="1" applyFill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3" fillId="0" borderId="13" xfId="0" applyFont="1" applyBorder="1" applyAlignment="1" applyProtection="1"/>
    <xf numFmtId="0" fontId="3" fillId="0" borderId="15" xfId="0" applyFont="1" applyBorder="1" applyAlignment="1" applyProtection="1"/>
    <xf numFmtId="0" fontId="3" fillId="0" borderId="9" xfId="0" applyFont="1" applyBorder="1" applyAlignment="1" applyProtection="1"/>
    <xf numFmtId="0" fontId="3" fillId="0" borderId="7" xfId="0" applyFont="1" applyBorder="1" applyAlignment="1" applyProtection="1"/>
    <xf numFmtId="0" fontId="4" fillId="0" borderId="7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/>
    </xf>
    <xf numFmtId="0" fontId="12" fillId="0" borderId="7" xfId="0" applyFont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3" fillId="0" borderId="1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4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8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12" fillId="0" borderId="3" xfId="0" applyFont="1" applyBorder="1" applyAlignment="1" applyProtection="1">
      <alignment horizontal="left"/>
    </xf>
    <xf numFmtId="0" fontId="12" fillId="0" borderId="1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10" fontId="6" fillId="0" borderId="6" xfId="0" applyNumberFormat="1" applyFont="1" applyFill="1" applyBorder="1" applyAlignment="1" applyProtection="1">
      <alignment horizontal="center" vertical="center"/>
    </xf>
    <xf numFmtId="10" fontId="6" fillId="0" borderId="5" xfId="0" applyNumberFormat="1" applyFont="1" applyFill="1" applyBorder="1" applyAlignment="1" applyProtection="1">
      <alignment horizontal="center" vertical="center"/>
    </xf>
    <xf numFmtId="10" fontId="6" fillId="0" borderId="12" xfId="0" applyNumberFormat="1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/>
    </xf>
    <xf numFmtId="164" fontId="6" fillId="0" borderId="6" xfId="0" applyNumberFormat="1" applyFont="1" applyFill="1" applyBorder="1" applyAlignment="1" applyProtection="1">
      <alignment horizontal="right" vertical="center"/>
    </xf>
    <xf numFmtId="164" fontId="6" fillId="0" borderId="12" xfId="0" applyNumberFormat="1" applyFont="1" applyFill="1" applyBorder="1" applyAlignment="1" applyProtection="1">
      <alignment horizontal="right" vertical="center"/>
    </xf>
    <xf numFmtId="167" fontId="38" fillId="0" borderId="0" xfId="0" applyNumberFormat="1" applyFont="1" applyAlignment="1" applyProtection="1">
      <alignment horizontal="right"/>
    </xf>
    <xf numFmtId="0" fontId="16" fillId="0" borderId="7" xfId="0" applyFont="1" applyBorder="1" applyAlignment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7" xfId="0" applyFont="1" applyFill="1" applyBorder="1" applyAlignment="1">
      <alignment horizontal="right"/>
    </xf>
    <xf numFmtId="164" fontId="16" fillId="4" borderId="7" xfId="0" applyNumberFormat="1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left"/>
    </xf>
    <xf numFmtId="164" fontId="16" fillId="0" borderId="7" xfId="0" applyNumberFormat="1" applyFont="1" applyFill="1" applyBorder="1" applyAlignment="1">
      <alignment horizontal="center"/>
    </xf>
    <xf numFmtId="0" fontId="16" fillId="0" borderId="7" xfId="0" applyFont="1" applyBorder="1" applyAlignment="1"/>
    <xf numFmtId="164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7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29" fillId="0" borderId="0" xfId="0" applyFont="1" applyAlignment="1" applyProtection="1">
      <alignment horizontal="center"/>
    </xf>
    <xf numFmtId="0" fontId="19" fillId="0" borderId="0" xfId="0" applyFont="1" applyAlignment="1">
      <alignment horizontal="center"/>
    </xf>
    <xf numFmtId="164" fontId="16" fillId="4" borderId="1" xfId="0" applyNumberFormat="1" applyFont="1" applyFill="1" applyBorder="1" applyAlignment="1" applyProtection="1">
      <alignment horizontal="center"/>
      <protection locked="0"/>
    </xf>
    <xf numFmtId="0" fontId="16" fillId="4" borderId="1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right" vertical="center"/>
    </xf>
    <xf numFmtId="0" fontId="26" fillId="4" borderId="7" xfId="0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right" vertical="center"/>
    </xf>
    <xf numFmtId="0" fontId="23" fillId="0" borderId="15" xfId="0" applyFont="1" applyBorder="1" applyAlignment="1" applyProtection="1">
      <alignment horizontal="right" vertical="center"/>
    </xf>
    <xf numFmtId="0" fontId="23" fillId="0" borderId="9" xfId="0" applyFont="1" applyBorder="1" applyAlignment="1" applyProtection="1">
      <alignment horizontal="right" vertical="center"/>
    </xf>
    <xf numFmtId="170" fontId="19" fillId="4" borderId="13" xfId="0" applyNumberFormat="1" applyFont="1" applyFill="1" applyBorder="1" applyAlignment="1" applyProtection="1">
      <alignment horizontal="center" vertical="center"/>
      <protection locked="0"/>
    </xf>
    <xf numFmtId="170" fontId="19" fillId="4" borderId="15" xfId="0" applyNumberFormat="1" applyFont="1" applyFill="1" applyBorder="1" applyAlignment="1" applyProtection="1">
      <alignment horizontal="center" vertical="center"/>
      <protection locked="0"/>
    </xf>
    <xf numFmtId="170" fontId="19" fillId="4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27" fillId="0" borderId="15" xfId="0" applyFont="1" applyBorder="1" applyAlignment="1" applyProtection="1">
      <alignment horizontal="center" vertical="center"/>
    </xf>
    <xf numFmtId="164" fontId="27" fillId="0" borderId="15" xfId="0" applyNumberFormat="1" applyFont="1" applyFill="1" applyBorder="1" applyAlignment="1" applyProtection="1">
      <alignment horizontal="center" vertical="center" wrapText="1"/>
    </xf>
    <xf numFmtId="164" fontId="27" fillId="0" borderId="9" xfId="0" applyNumberFormat="1" applyFont="1" applyFill="1" applyBorder="1" applyAlignment="1" applyProtection="1">
      <alignment horizontal="center" vertical="center" wrapText="1"/>
    </xf>
    <xf numFmtId="169" fontId="26" fillId="4" borderId="13" xfId="0" applyNumberFormat="1" applyFont="1" applyFill="1" applyBorder="1" applyAlignment="1" applyProtection="1">
      <alignment horizontal="center" vertical="center"/>
      <protection locked="0"/>
    </xf>
    <xf numFmtId="169" fontId="26" fillId="4" borderId="15" xfId="0" applyNumberFormat="1" applyFont="1" applyFill="1" applyBorder="1" applyAlignment="1" applyProtection="1">
      <alignment horizontal="center" vertical="center"/>
      <protection locked="0"/>
    </xf>
    <xf numFmtId="169" fontId="26" fillId="4" borderId="9" xfId="0" applyNumberFormat="1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 applyProtection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</xf>
    <xf numFmtId="168" fontId="28" fillId="0" borderId="13" xfId="0" applyNumberFormat="1" applyFont="1" applyFill="1" applyBorder="1" applyAlignment="1" applyProtection="1">
      <alignment horizontal="center" vertical="center"/>
    </xf>
    <xf numFmtId="168" fontId="28" fillId="0" borderId="15" xfId="0" applyNumberFormat="1" applyFont="1" applyFill="1" applyBorder="1" applyAlignment="1" applyProtection="1">
      <alignment horizontal="center" vertical="center"/>
    </xf>
    <xf numFmtId="168" fontId="28" fillId="0" borderId="9" xfId="0" applyNumberFormat="1" applyFont="1" applyFill="1" applyBorder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 vertical="center"/>
      <protection locked="0"/>
    </xf>
    <xf numFmtId="0" fontId="26" fillId="4" borderId="15" xfId="0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</xf>
    <xf numFmtId="10" fontId="26" fillId="4" borderId="13" xfId="0" applyNumberFormat="1" applyFont="1" applyFill="1" applyBorder="1" applyAlignment="1" applyProtection="1">
      <alignment horizontal="center" vertical="center"/>
      <protection locked="0"/>
    </xf>
    <xf numFmtId="10" fontId="26" fillId="4" borderId="15" xfId="0" applyNumberFormat="1" applyFont="1" applyFill="1" applyBorder="1" applyAlignment="1" applyProtection="1">
      <alignment horizontal="center" vertical="center"/>
      <protection locked="0"/>
    </xf>
    <xf numFmtId="10" fontId="26" fillId="4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right" vertical="center"/>
    </xf>
    <xf numFmtId="0" fontId="19" fillId="0" borderId="15" xfId="0" applyFont="1" applyBorder="1" applyAlignment="1" applyProtection="1">
      <alignment horizontal="right" vertical="center"/>
    </xf>
    <xf numFmtId="0" fontId="19" fillId="0" borderId="9" xfId="0" applyFont="1" applyBorder="1" applyAlignment="1" applyProtection="1">
      <alignment horizontal="right" vertical="center"/>
    </xf>
    <xf numFmtId="1" fontId="19" fillId="0" borderId="13" xfId="0" applyNumberFormat="1" applyFont="1" applyFill="1" applyBorder="1" applyAlignment="1" applyProtection="1">
      <alignment horizontal="center" vertical="center"/>
    </xf>
    <xf numFmtId="1" fontId="19" fillId="0" borderId="15" xfId="0" applyNumberFormat="1" applyFont="1" applyFill="1" applyBorder="1" applyAlignment="1" applyProtection="1">
      <alignment horizontal="center" vertical="center"/>
    </xf>
    <xf numFmtId="1" fontId="19" fillId="0" borderId="9" xfId="0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 wrapText="1"/>
    </xf>
    <xf numFmtId="167" fontId="39" fillId="0" borderId="0" xfId="0" applyNumberFormat="1" applyFont="1" applyAlignment="1" applyProtection="1">
      <alignment horizontal="right"/>
    </xf>
    <xf numFmtId="167" fontId="3" fillId="0" borderId="0" xfId="0" applyNumberFormat="1" applyFont="1" applyAlignment="1" applyProtection="1">
      <alignment horizontal="right"/>
    </xf>
    <xf numFmtId="0" fontId="36" fillId="0" borderId="0" xfId="0" applyFont="1" applyAlignment="1" applyProtection="1">
      <alignment horizontal="center"/>
    </xf>
    <xf numFmtId="0" fontId="1" fillId="4" borderId="1" xfId="0" applyFont="1" applyFill="1" applyBorder="1" applyAlignment="1" applyProtection="1">
      <alignment horizontal="left"/>
      <protection locked="0"/>
    </xf>
    <xf numFmtId="0" fontId="25" fillId="4" borderId="0" xfId="0" applyFont="1" applyFill="1" applyAlignment="1" applyProtection="1">
      <alignment horizontal="center"/>
      <protection locked="0"/>
    </xf>
    <xf numFmtId="0" fontId="3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166" fontId="19" fillId="0" borderId="7" xfId="0" applyNumberFormat="1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3F5F9"/>
      <color rgb="FFCCFFFF"/>
      <color rgb="FF15F5F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I8" sqref="I8"/>
    </sheetView>
  </sheetViews>
  <sheetFormatPr defaultColWidth="9.28515625" defaultRowHeight="12.75" x14ac:dyDescent="0.2"/>
  <cols>
    <col min="1" max="1" width="27.5703125" style="1" customWidth="1"/>
    <col min="2" max="2" width="8.28515625" style="1" customWidth="1"/>
    <col min="3" max="3" width="11.7109375" style="1" customWidth="1"/>
    <col min="4" max="4" width="9.7109375" style="1" customWidth="1"/>
    <col min="5" max="5" width="0.28515625" style="1" hidden="1" customWidth="1"/>
    <col min="6" max="6" width="10.28515625" style="1" customWidth="1"/>
    <col min="7" max="7" width="17.42578125" style="1" customWidth="1"/>
    <col min="8" max="9" width="9.28515625" style="1" customWidth="1"/>
    <col min="10" max="10" width="9" style="1" bestFit="1" customWidth="1"/>
    <col min="11" max="16384" width="9.28515625" style="1"/>
  </cols>
  <sheetData>
    <row r="1" spans="1:9" ht="36.75" customHeight="1" x14ac:dyDescent="0.3">
      <c r="A1" s="187" t="s">
        <v>36</v>
      </c>
      <c r="B1" s="187"/>
      <c r="C1" s="188" t="s">
        <v>0</v>
      </c>
      <c r="D1" s="188"/>
      <c r="E1" s="188"/>
      <c r="F1" s="188"/>
      <c r="G1" s="200" t="s">
        <v>235</v>
      </c>
      <c r="H1" s="200"/>
      <c r="I1" s="200"/>
    </row>
    <row r="2" spans="1:9" ht="18.75" x14ac:dyDescent="0.2">
      <c r="A2" s="205" t="s">
        <v>237</v>
      </c>
      <c r="B2" s="205"/>
      <c r="C2" s="205"/>
      <c r="D2" s="205"/>
      <c r="E2" s="205"/>
      <c r="F2" s="205"/>
      <c r="G2" s="206" t="s">
        <v>229</v>
      </c>
      <c r="H2" s="206"/>
      <c r="I2" s="206"/>
    </row>
    <row r="3" spans="1:9" ht="13.5" customHeight="1" x14ac:dyDescent="0.2">
      <c r="A3" s="171" t="s">
        <v>191</v>
      </c>
      <c r="B3" s="172"/>
      <c r="C3" s="173"/>
      <c r="D3" s="208" t="s">
        <v>175</v>
      </c>
      <c r="E3" s="209"/>
      <c r="F3" s="210"/>
      <c r="G3" s="220" t="s">
        <v>5</v>
      </c>
      <c r="H3" s="221"/>
      <c r="I3" s="222"/>
    </row>
    <row r="4" spans="1:9" ht="13.5" customHeight="1" x14ac:dyDescent="0.2">
      <c r="A4" s="223"/>
      <c r="B4" s="224"/>
      <c r="C4" s="225"/>
      <c r="D4" s="211"/>
      <c r="E4" s="212"/>
      <c r="F4" s="213"/>
      <c r="G4" s="201" t="s">
        <v>6</v>
      </c>
      <c r="H4" s="202"/>
      <c r="I4" s="51"/>
    </row>
    <row r="5" spans="1:9" ht="13.5" customHeight="1" x14ac:dyDescent="0.25">
      <c r="A5" s="226"/>
      <c r="B5" s="227"/>
      <c r="C5" s="228"/>
      <c r="D5" s="214"/>
      <c r="E5" s="215"/>
      <c r="F5" s="216"/>
      <c r="G5" s="203" t="s">
        <v>3</v>
      </c>
      <c r="H5" s="204"/>
      <c r="I5" s="51"/>
    </row>
    <row r="6" spans="1:9" ht="13.5" customHeight="1" x14ac:dyDescent="0.2">
      <c r="A6" s="70" t="s">
        <v>1</v>
      </c>
      <c r="B6" s="207" t="s">
        <v>2</v>
      </c>
      <c r="C6" s="173"/>
      <c r="D6" s="171" t="s">
        <v>169</v>
      </c>
      <c r="E6" s="172"/>
      <c r="F6" s="173"/>
      <c r="G6" s="195" t="s">
        <v>47</v>
      </c>
      <c r="H6" s="196"/>
      <c r="I6" s="197"/>
    </row>
    <row r="7" spans="1:9" ht="13.5" customHeight="1" x14ac:dyDescent="0.3">
      <c r="A7" s="77"/>
      <c r="B7" s="116"/>
      <c r="C7" s="118" t="str">
        <f>CONCATENATE("xxx-xx-",RIGHT(B7, 4))</f>
        <v>xxx-xx-</v>
      </c>
      <c r="D7" s="189"/>
      <c r="E7" s="190"/>
      <c r="F7" s="191"/>
      <c r="G7" s="198" t="s">
        <v>50</v>
      </c>
      <c r="H7" s="199"/>
      <c r="I7" s="51"/>
    </row>
    <row r="8" spans="1:9" ht="13.5" customHeight="1" x14ac:dyDescent="0.2">
      <c r="A8" s="71" t="s">
        <v>40</v>
      </c>
      <c r="B8" s="171" t="s">
        <v>41</v>
      </c>
      <c r="C8" s="173"/>
      <c r="D8" s="171" t="s">
        <v>170</v>
      </c>
      <c r="E8" s="172"/>
      <c r="F8" s="173"/>
      <c r="G8" s="198" t="s">
        <v>51</v>
      </c>
      <c r="H8" s="199"/>
      <c r="I8" s="51"/>
    </row>
    <row r="9" spans="1:9" ht="13.5" customHeight="1" x14ac:dyDescent="0.2">
      <c r="A9" s="78"/>
      <c r="B9" s="116"/>
      <c r="C9" s="118" t="str">
        <f>CONCATENATE("xxx-xx-",RIGHT(B9, 4))</f>
        <v>xxx-xx-</v>
      </c>
      <c r="D9" s="192"/>
      <c r="E9" s="193"/>
      <c r="F9" s="194"/>
      <c r="G9" s="198" t="s">
        <v>52</v>
      </c>
      <c r="H9" s="199"/>
      <c r="I9" s="51"/>
    </row>
    <row r="10" spans="1:9" ht="13.5" customHeight="1" x14ac:dyDescent="0.2">
      <c r="A10" s="233" t="s">
        <v>59</v>
      </c>
      <c r="B10" s="171" t="s">
        <v>48</v>
      </c>
      <c r="C10" s="173"/>
      <c r="D10" s="238" t="s">
        <v>62</v>
      </c>
      <c r="E10" s="239"/>
      <c r="F10" s="239"/>
      <c r="G10" s="195" t="s">
        <v>53</v>
      </c>
      <c r="H10" s="196"/>
      <c r="I10" s="197"/>
    </row>
    <row r="11" spans="1:9" ht="13.5" customHeight="1" x14ac:dyDescent="0.2">
      <c r="A11" s="234"/>
      <c r="B11" s="231" t="s">
        <v>4</v>
      </c>
      <c r="C11" s="232"/>
      <c r="D11" s="240"/>
      <c r="E11" s="241"/>
      <c r="F11" s="241"/>
      <c r="G11" s="198" t="s">
        <v>46</v>
      </c>
      <c r="H11" s="199"/>
      <c r="I11" s="50">
        <v>0</v>
      </c>
    </row>
    <row r="12" spans="1:9" ht="13.5" customHeight="1" x14ac:dyDescent="0.2">
      <c r="A12" s="23">
        <f>D26</f>
        <v>0</v>
      </c>
      <c r="B12" s="229">
        <f>A12 * 0.01</f>
        <v>0</v>
      </c>
      <c r="C12" s="237"/>
      <c r="D12" s="229">
        <f>(A12+(FLOOR(B12,1)-(FLOOR(D30,1))))</f>
        <v>0</v>
      </c>
      <c r="E12" s="230"/>
      <c r="F12" s="230"/>
      <c r="G12" s="198" t="s">
        <v>44</v>
      </c>
      <c r="H12" s="199"/>
      <c r="I12" s="49">
        <v>0</v>
      </c>
    </row>
    <row r="13" spans="1:9" ht="13.5" customHeight="1" x14ac:dyDescent="0.2">
      <c r="A13" s="71" t="s">
        <v>32</v>
      </c>
      <c r="B13" s="171" t="s">
        <v>174</v>
      </c>
      <c r="C13" s="173"/>
      <c r="D13" s="171" t="s">
        <v>33</v>
      </c>
      <c r="E13" s="172"/>
      <c r="F13" s="172"/>
      <c r="G13" s="201" t="s">
        <v>45</v>
      </c>
      <c r="H13" s="202"/>
      <c r="I13" s="244">
        <f>I11-I12</f>
        <v>0</v>
      </c>
    </row>
    <row r="14" spans="1:9" ht="13.5" customHeight="1" x14ac:dyDescent="0.2">
      <c r="A14" s="48">
        <v>0</v>
      </c>
      <c r="B14" s="235">
        <v>0</v>
      </c>
      <c r="C14" s="236"/>
      <c r="D14" s="242">
        <v>0</v>
      </c>
      <c r="E14" s="243"/>
      <c r="F14" s="243"/>
      <c r="G14" s="203"/>
      <c r="H14" s="204"/>
      <c r="I14" s="245"/>
    </row>
    <row r="15" spans="1:9" ht="13.5" customHeight="1" x14ac:dyDescent="0.2">
      <c r="A15" s="72" t="s">
        <v>34</v>
      </c>
      <c r="B15" s="3"/>
      <c r="C15" s="217" t="s">
        <v>49</v>
      </c>
      <c r="D15" s="218"/>
      <c r="E15" s="218"/>
      <c r="F15" s="219"/>
      <c r="G15" s="171" t="s">
        <v>200</v>
      </c>
      <c r="H15" s="172"/>
      <c r="I15" s="173"/>
    </row>
    <row r="16" spans="1:9" ht="13.5" customHeight="1" x14ac:dyDescent="0.2">
      <c r="A16" s="169"/>
      <c r="B16" s="170"/>
      <c r="C16" s="163">
        <v>0</v>
      </c>
      <c r="D16" s="164"/>
      <c r="E16" s="164"/>
      <c r="F16" s="165"/>
      <c r="G16" s="174">
        <v>0</v>
      </c>
      <c r="H16" s="175"/>
      <c r="I16" s="176"/>
    </row>
    <row r="17" spans="1:12" ht="25.5" x14ac:dyDescent="0.2">
      <c r="A17" s="177" t="s">
        <v>66</v>
      </c>
      <c r="B17" s="178"/>
      <c r="C17" s="178"/>
      <c r="D17" s="179"/>
      <c r="E17" s="177" t="s">
        <v>7</v>
      </c>
      <c r="F17" s="178"/>
      <c r="G17" s="179"/>
      <c r="H17" s="69" t="s">
        <v>9</v>
      </c>
      <c r="I17" s="69" t="s">
        <v>8</v>
      </c>
    </row>
    <row r="18" spans="1:12" ht="13.5" customHeight="1" x14ac:dyDescent="0.2">
      <c r="A18" s="159" t="s">
        <v>43</v>
      </c>
      <c r="B18" s="159"/>
      <c r="C18" s="159"/>
      <c r="D18" s="43">
        <v>0</v>
      </c>
      <c r="E18" s="159" t="s">
        <v>19</v>
      </c>
      <c r="F18" s="159"/>
      <c r="G18" s="159"/>
      <c r="H18" s="44">
        <v>0</v>
      </c>
      <c r="I18" s="45">
        <v>0</v>
      </c>
    </row>
    <row r="19" spans="1:12" ht="13.5" customHeight="1" x14ac:dyDescent="0.2">
      <c r="A19" s="159" t="s">
        <v>10</v>
      </c>
      <c r="B19" s="159"/>
      <c r="C19" s="159"/>
      <c r="D19" s="43">
        <v>0</v>
      </c>
      <c r="E19" s="159" t="s">
        <v>20</v>
      </c>
      <c r="F19" s="159"/>
      <c r="G19" s="159"/>
      <c r="H19" s="44">
        <v>0</v>
      </c>
      <c r="I19" s="5"/>
    </row>
    <row r="20" spans="1:12" ht="13.5" customHeight="1" x14ac:dyDescent="0.2">
      <c r="A20" s="159" t="s">
        <v>201</v>
      </c>
      <c r="B20" s="159"/>
      <c r="C20" s="159"/>
      <c r="D20" s="43">
        <v>0</v>
      </c>
      <c r="E20" s="159" t="s">
        <v>21</v>
      </c>
      <c r="F20" s="159"/>
      <c r="G20" s="159"/>
      <c r="H20" s="44">
        <v>0</v>
      </c>
      <c r="I20" s="45">
        <v>0</v>
      </c>
    </row>
    <row r="21" spans="1:12" ht="13.5" customHeight="1" x14ac:dyDescent="0.2">
      <c r="A21" s="159" t="s">
        <v>202</v>
      </c>
      <c r="B21" s="159"/>
      <c r="C21" s="159"/>
      <c r="D21" s="25">
        <f>SUM(D18:D19)-D20</f>
        <v>0</v>
      </c>
      <c r="E21" s="159" t="s">
        <v>22</v>
      </c>
      <c r="F21" s="159"/>
      <c r="G21" s="159"/>
      <c r="H21" s="13">
        <f>SUM(H18:H20)</f>
        <v>0</v>
      </c>
      <c r="I21" s="5"/>
    </row>
    <row r="22" spans="1:12" ht="13.5" customHeight="1" x14ac:dyDescent="0.2">
      <c r="A22" s="254" t="s">
        <v>203</v>
      </c>
      <c r="B22" s="254"/>
      <c r="C22" s="254"/>
      <c r="D22" s="156">
        <f>IF(D21&gt;50000,(D21 * 0.9775),(D21* 0.9875))</f>
        <v>0</v>
      </c>
      <c r="E22" s="177" t="s">
        <v>23</v>
      </c>
      <c r="F22" s="178"/>
      <c r="G22" s="178"/>
      <c r="H22" s="178"/>
      <c r="I22" s="179"/>
    </row>
    <row r="23" spans="1:12" ht="13.5" customHeight="1" x14ac:dyDescent="0.2">
      <c r="A23" s="166" t="s">
        <v>11</v>
      </c>
      <c r="B23" s="167"/>
      <c r="C23" s="168"/>
      <c r="D23" s="157"/>
      <c r="E23" s="159" t="s">
        <v>24</v>
      </c>
      <c r="F23" s="159"/>
      <c r="G23" s="159"/>
      <c r="H23" s="159"/>
      <c r="I23" s="24" t="e">
        <f>-PMT(D14/12,B14*12,D12,0,0)</f>
        <v>#NUM!</v>
      </c>
      <c r="J23" s="12"/>
    </row>
    <row r="24" spans="1:12" ht="13.5" customHeight="1" x14ac:dyDescent="0.2">
      <c r="A24" s="160" t="s">
        <v>12</v>
      </c>
      <c r="B24" s="161"/>
      <c r="C24" s="162"/>
      <c r="D24" s="158"/>
      <c r="E24" s="247" t="s">
        <v>25</v>
      </c>
      <c r="F24" s="159"/>
      <c r="G24" s="159"/>
      <c r="H24" s="159"/>
      <c r="I24" s="43">
        <v>0</v>
      </c>
    </row>
    <row r="25" spans="1:12" ht="13.5" customHeight="1" x14ac:dyDescent="0.2">
      <c r="A25" s="184" t="s">
        <v>204</v>
      </c>
      <c r="B25" s="184"/>
      <c r="C25" s="184"/>
      <c r="D25" s="34">
        <f>TRUNC(IF(D22&lt;=I34,(IF(D22&lt;=G16,D22,G16)),(IF(I34&lt;=G16,I34,G16))))</f>
        <v>0</v>
      </c>
      <c r="E25" s="246" t="s">
        <v>74</v>
      </c>
      <c r="F25" s="246"/>
      <c r="G25" s="246"/>
      <c r="H25" s="246"/>
      <c r="I25" s="43">
        <v>0</v>
      </c>
    </row>
    <row r="26" spans="1:12" ht="13.5" customHeight="1" x14ac:dyDescent="0.2">
      <c r="A26" s="180" t="s">
        <v>205</v>
      </c>
      <c r="B26" s="181"/>
      <c r="C26" s="247"/>
      <c r="D26" s="60">
        <v>0</v>
      </c>
      <c r="E26" s="159" t="s">
        <v>26</v>
      </c>
      <c r="F26" s="159"/>
      <c r="G26" s="159"/>
      <c r="H26" s="159"/>
      <c r="I26" s="43">
        <v>0</v>
      </c>
    </row>
    <row r="27" spans="1:12" ht="13.5" customHeight="1" x14ac:dyDescent="0.2">
      <c r="A27" s="159" t="s">
        <v>217</v>
      </c>
      <c r="B27" s="159"/>
      <c r="C27" s="159"/>
      <c r="D27" s="11">
        <f>D21-D26+I13</f>
        <v>0</v>
      </c>
      <c r="E27" s="246" t="s">
        <v>76</v>
      </c>
      <c r="F27" s="246"/>
      <c r="G27" s="246"/>
      <c r="H27" s="246"/>
      <c r="I27" s="43">
        <v>0</v>
      </c>
    </row>
    <row r="28" spans="1:12" ht="13.5" customHeight="1" x14ac:dyDescent="0.2">
      <c r="A28" s="159" t="s">
        <v>206</v>
      </c>
      <c r="B28" s="159"/>
      <c r="C28" s="159"/>
      <c r="D28" s="45">
        <v>0</v>
      </c>
      <c r="E28" s="159" t="s">
        <v>27</v>
      </c>
      <c r="F28" s="159"/>
      <c r="G28" s="159"/>
      <c r="H28" s="159"/>
      <c r="I28" s="43">
        <v>0</v>
      </c>
      <c r="L28" s="61"/>
    </row>
    <row r="29" spans="1:12" ht="13.5" customHeight="1" x14ac:dyDescent="0.2">
      <c r="A29" s="159" t="s">
        <v>207</v>
      </c>
      <c r="B29" s="159"/>
      <c r="C29" s="159"/>
      <c r="D29" s="45">
        <v>0</v>
      </c>
      <c r="E29" s="159" t="s">
        <v>28</v>
      </c>
      <c r="F29" s="159"/>
      <c r="G29" s="159"/>
      <c r="H29" s="159"/>
      <c r="I29" s="27" t="e">
        <f>SUM(I23:I28)</f>
        <v>#NUM!</v>
      </c>
      <c r="L29" s="61"/>
    </row>
    <row r="30" spans="1:12" ht="13.5" customHeight="1" x14ac:dyDescent="0.2">
      <c r="A30" s="180" t="s">
        <v>208</v>
      </c>
      <c r="B30" s="181"/>
      <c r="C30" s="117" t="str">
        <f>IF(D30&lt;=(D26*0.01),"","Error")</f>
        <v/>
      </c>
      <c r="D30" s="45">
        <v>0</v>
      </c>
      <c r="E30" s="159" t="s">
        <v>29</v>
      </c>
      <c r="F30" s="159"/>
      <c r="G30" s="159"/>
      <c r="H30" s="159"/>
      <c r="I30" s="25">
        <f>H21</f>
        <v>0</v>
      </c>
    </row>
    <row r="31" spans="1:12" ht="14.25" customHeight="1" x14ac:dyDescent="0.2">
      <c r="A31" s="180" t="s">
        <v>209</v>
      </c>
      <c r="B31" s="181"/>
      <c r="C31" s="14"/>
      <c r="D31" s="45">
        <v>0</v>
      </c>
      <c r="E31" s="159" t="s">
        <v>30</v>
      </c>
      <c r="F31" s="159"/>
      <c r="G31" s="159"/>
      <c r="H31" s="159"/>
      <c r="I31" s="27" t="e">
        <f>SUM(I29:I30)</f>
        <v>#NUM!</v>
      </c>
      <c r="L31" s="61"/>
    </row>
    <row r="32" spans="1:12" ht="13.5" customHeight="1" x14ac:dyDescent="0.2">
      <c r="A32" s="159" t="s">
        <v>210</v>
      </c>
      <c r="B32" s="159"/>
      <c r="C32" s="159"/>
      <c r="D32" s="10">
        <f>SUM(D27:D31)</f>
        <v>0</v>
      </c>
      <c r="E32" s="177" t="s">
        <v>31</v>
      </c>
      <c r="F32" s="178"/>
      <c r="G32" s="178"/>
      <c r="H32" s="178"/>
      <c r="I32" s="179"/>
      <c r="K32" s="115"/>
      <c r="L32" s="61"/>
    </row>
    <row r="33" spans="1:12" ht="13.5" customHeight="1" x14ac:dyDescent="0.2">
      <c r="A33" s="180" t="s">
        <v>211</v>
      </c>
      <c r="B33" s="181"/>
      <c r="C33" s="47"/>
      <c r="D33" s="45">
        <v>0</v>
      </c>
      <c r="E33" s="159" t="s">
        <v>215</v>
      </c>
      <c r="F33" s="159"/>
      <c r="G33" s="159"/>
      <c r="H33" s="159"/>
      <c r="I33" s="42" t="e">
        <f>IF(C16&lt;D21,(SUM(D26/C16)),(SUM(D26/D21)))</f>
        <v>#DIV/0!</v>
      </c>
    </row>
    <row r="34" spans="1:12" ht="13.5" customHeight="1" x14ac:dyDescent="0.2">
      <c r="A34" s="180" t="s">
        <v>212</v>
      </c>
      <c r="B34" s="181"/>
      <c r="C34" s="47"/>
      <c r="D34" s="11">
        <f>SUM(D32-D33)</f>
        <v>0</v>
      </c>
      <c r="E34" s="167" t="s">
        <v>198</v>
      </c>
      <c r="F34" s="167"/>
      <c r="G34" s="167"/>
      <c r="H34" s="167"/>
      <c r="I34" s="182">
        <f>TRUNC(IF(C16&gt;50000,(C16*0.9775),(C16*0.9875)))</f>
        <v>0</v>
      </c>
    </row>
    <row r="35" spans="1:12" ht="13.5" customHeight="1" x14ac:dyDescent="0.2">
      <c r="A35" s="159" t="s">
        <v>104</v>
      </c>
      <c r="B35" s="159"/>
      <c r="C35" s="159"/>
      <c r="D35" s="45">
        <v>0</v>
      </c>
      <c r="E35" s="167" t="s">
        <v>216</v>
      </c>
      <c r="F35" s="167"/>
      <c r="G35" s="167"/>
      <c r="H35" s="167"/>
      <c r="I35" s="183"/>
    </row>
    <row r="36" spans="1:12" ht="13.5" customHeight="1" x14ac:dyDescent="0.2">
      <c r="A36" s="159" t="s">
        <v>213</v>
      </c>
      <c r="B36" s="159"/>
      <c r="C36" s="159"/>
      <c r="D36" s="45">
        <v>0</v>
      </c>
      <c r="E36" s="8" t="s">
        <v>42</v>
      </c>
      <c r="F36" s="180" t="s">
        <v>63</v>
      </c>
      <c r="G36" s="181"/>
      <c r="H36" s="247"/>
      <c r="I36" s="95" t="e">
        <f>I31/D43</f>
        <v>#NUM!</v>
      </c>
    </row>
    <row r="37" spans="1:12" ht="13.5" customHeight="1" x14ac:dyDescent="0.2">
      <c r="A37" s="253" t="s">
        <v>13</v>
      </c>
      <c r="B37" s="253"/>
      <c r="C37" s="253"/>
      <c r="D37" s="253"/>
      <c r="E37" s="177" t="s">
        <v>57</v>
      </c>
      <c r="F37" s="178"/>
      <c r="G37" s="178"/>
      <c r="H37" s="179"/>
      <c r="I37" s="33">
        <f>D18</f>
        <v>0</v>
      </c>
      <c r="L37" s="9"/>
    </row>
    <row r="38" spans="1:12" ht="13.5" customHeight="1" x14ac:dyDescent="0.2">
      <c r="A38" s="159" t="s">
        <v>14</v>
      </c>
      <c r="B38" s="159"/>
      <c r="C38" s="159"/>
      <c r="D38" s="45">
        <v>0</v>
      </c>
      <c r="E38" s="180" t="s">
        <v>64</v>
      </c>
      <c r="F38" s="181"/>
      <c r="G38" s="181"/>
      <c r="H38" s="247"/>
      <c r="I38" s="35">
        <f>I37* 0.06</f>
        <v>0</v>
      </c>
      <c r="L38" s="9"/>
    </row>
    <row r="39" spans="1:12" ht="13.5" customHeight="1" x14ac:dyDescent="0.2">
      <c r="A39" s="180" t="s">
        <v>15</v>
      </c>
      <c r="B39" s="181"/>
      <c r="C39" s="247"/>
      <c r="D39" s="45">
        <v>0</v>
      </c>
      <c r="E39" s="180" t="s">
        <v>35</v>
      </c>
      <c r="F39" s="181"/>
      <c r="G39" s="181"/>
      <c r="H39" s="247"/>
      <c r="I39" s="46">
        <v>0</v>
      </c>
      <c r="L39" s="9"/>
    </row>
    <row r="40" spans="1:12" ht="13.5" customHeight="1" x14ac:dyDescent="0.2">
      <c r="A40" s="159" t="s">
        <v>16</v>
      </c>
      <c r="B40" s="159"/>
      <c r="C40" s="159"/>
      <c r="D40" s="45">
        <v>0</v>
      </c>
      <c r="E40" s="248" t="s">
        <v>168</v>
      </c>
      <c r="F40" s="252"/>
      <c r="G40" s="249"/>
      <c r="H40" s="185">
        <v>0</v>
      </c>
      <c r="I40" s="186"/>
      <c r="L40" s="9"/>
    </row>
    <row r="41" spans="1:12" ht="13.5" customHeight="1" x14ac:dyDescent="0.2">
      <c r="A41" s="180" t="s">
        <v>17</v>
      </c>
      <c r="B41" s="181"/>
      <c r="C41" s="247"/>
      <c r="D41" s="45">
        <v>0</v>
      </c>
      <c r="E41" s="79" t="s">
        <v>172</v>
      </c>
      <c r="F41" s="252" t="s">
        <v>173</v>
      </c>
      <c r="G41" s="252"/>
      <c r="H41" s="250"/>
      <c r="I41" s="251"/>
    </row>
    <row r="42" spans="1:12" ht="13.5" customHeight="1" x14ac:dyDescent="0.2">
      <c r="A42" s="159" t="s">
        <v>18</v>
      </c>
      <c r="B42" s="159"/>
      <c r="C42" s="159"/>
      <c r="D42" s="45">
        <v>0</v>
      </c>
      <c r="E42" s="80" t="s">
        <v>58</v>
      </c>
      <c r="F42" s="248" t="s">
        <v>58</v>
      </c>
      <c r="G42" s="249"/>
      <c r="H42" s="185">
        <v>0</v>
      </c>
      <c r="I42" s="186"/>
    </row>
    <row r="43" spans="1:12" ht="13.5" customHeight="1" x14ac:dyDescent="0.2">
      <c r="A43" s="246" t="s">
        <v>88</v>
      </c>
      <c r="B43" s="246"/>
      <c r="C43" s="246"/>
      <c r="D43" s="10">
        <f>SUM(D38:D42)</f>
        <v>0</v>
      </c>
      <c r="E43" s="80"/>
      <c r="F43" s="248" t="s">
        <v>171</v>
      </c>
      <c r="G43" s="249"/>
      <c r="H43" s="250"/>
      <c r="I43" s="251"/>
    </row>
    <row r="44" spans="1:12" ht="13.5" customHeight="1" x14ac:dyDescent="0.2">
      <c r="A44" s="177" t="s">
        <v>54</v>
      </c>
      <c r="B44" s="178"/>
      <c r="C44" s="178"/>
      <c r="D44" s="179"/>
      <c r="E44" s="75"/>
      <c r="F44" s="177" t="s">
        <v>214</v>
      </c>
      <c r="G44" s="179"/>
      <c r="H44" s="277"/>
      <c r="I44" s="278"/>
    </row>
    <row r="45" spans="1:12" ht="13.5" customHeight="1" x14ac:dyDescent="0.2">
      <c r="A45" s="128"/>
      <c r="B45" s="129"/>
      <c r="C45" s="129"/>
      <c r="D45" s="129"/>
      <c r="E45" s="90"/>
      <c r="F45" s="275"/>
      <c r="G45" s="275"/>
      <c r="H45" s="275"/>
      <c r="I45" s="276"/>
    </row>
    <row r="46" spans="1:12" ht="13.5" customHeight="1" x14ac:dyDescent="0.2">
      <c r="A46" s="130"/>
      <c r="B46" s="131"/>
      <c r="C46" s="131"/>
      <c r="D46" s="131"/>
      <c r="E46" s="129"/>
      <c r="F46" s="134"/>
      <c r="G46" s="134"/>
      <c r="H46" s="134"/>
      <c r="I46" s="135"/>
    </row>
    <row r="47" spans="1:12" ht="13.5" customHeight="1" x14ac:dyDescent="0.2">
      <c r="A47" s="132"/>
      <c r="B47" s="133"/>
      <c r="C47" s="133"/>
      <c r="D47" s="133"/>
      <c r="E47" s="131"/>
      <c r="F47" s="136"/>
      <c r="G47" s="136"/>
      <c r="H47" s="136"/>
      <c r="I47" s="137"/>
    </row>
    <row r="48" spans="1:12" ht="13.5" customHeight="1" x14ac:dyDescent="0.2">
      <c r="A48" s="126" t="s">
        <v>197</v>
      </c>
      <c r="B48" s="127"/>
      <c r="C48" s="127"/>
      <c r="D48" s="127"/>
      <c r="E48" s="133"/>
      <c r="F48" s="145"/>
      <c r="G48" s="145"/>
      <c r="H48" s="145"/>
      <c r="I48" s="146"/>
    </row>
    <row r="49" spans="1:9" ht="12.75" customHeight="1" x14ac:dyDescent="0.2">
      <c r="A49" s="256" t="s">
        <v>188</v>
      </c>
      <c r="B49" s="257"/>
      <c r="C49" s="257"/>
      <c r="D49" s="257"/>
      <c r="E49" s="257"/>
      <c r="F49" s="257"/>
      <c r="G49" s="257"/>
      <c r="H49" s="257"/>
      <c r="I49" s="258"/>
    </row>
    <row r="50" spans="1:9" ht="12.75" customHeight="1" x14ac:dyDescent="0.2">
      <c r="A50" s="259"/>
      <c r="B50" s="260"/>
      <c r="C50" s="260"/>
      <c r="D50" s="260"/>
      <c r="E50" s="260"/>
      <c r="F50" s="260"/>
      <c r="G50" s="260"/>
      <c r="H50" s="260"/>
      <c r="I50" s="261"/>
    </row>
    <row r="51" spans="1:9" ht="12.75" customHeight="1" x14ac:dyDescent="0.2">
      <c r="A51" s="16" t="s">
        <v>37</v>
      </c>
      <c r="B51" s="266" t="s">
        <v>55</v>
      </c>
      <c r="C51" s="267"/>
      <c r="D51" s="267"/>
      <c r="E51" s="125"/>
      <c r="F51" s="21" t="s">
        <v>56</v>
      </c>
      <c r="G51" s="266" t="s">
        <v>61</v>
      </c>
      <c r="H51" s="267"/>
      <c r="I51" s="21" t="s">
        <v>56</v>
      </c>
    </row>
    <row r="52" spans="1:9" ht="13.5" customHeight="1" x14ac:dyDescent="0.2">
      <c r="A52" s="6" t="s">
        <v>38</v>
      </c>
      <c r="B52" s="270"/>
      <c r="C52" s="271"/>
      <c r="D52" s="271"/>
      <c r="E52" s="22"/>
      <c r="F52" s="273"/>
      <c r="G52" s="262"/>
      <c r="H52" s="263"/>
      <c r="I52" s="268"/>
    </row>
    <row r="53" spans="1:9" ht="12.75" customHeight="1" x14ac:dyDescent="0.2">
      <c r="A53" s="7" t="s">
        <v>39</v>
      </c>
      <c r="B53" s="169"/>
      <c r="C53" s="272"/>
      <c r="D53" s="272"/>
      <c r="E53" s="52"/>
      <c r="F53" s="274"/>
      <c r="G53" s="264"/>
      <c r="H53" s="265"/>
      <c r="I53" s="269"/>
    </row>
    <row r="54" spans="1:9" ht="18" customHeight="1" x14ac:dyDescent="0.2"/>
    <row r="55" spans="1:9" ht="42" customHeight="1" x14ac:dyDescent="0.2">
      <c r="A55" s="154" t="s">
        <v>232</v>
      </c>
      <c r="B55" s="155"/>
      <c r="C55" s="155"/>
      <c r="D55" s="155"/>
      <c r="E55" s="155"/>
      <c r="F55" s="155"/>
      <c r="G55" s="155"/>
      <c r="H55" s="155"/>
      <c r="I55" s="155"/>
    </row>
    <row r="56" spans="1:9" ht="13.5" x14ac:dyDescent="0.25">
      <c r="A56" s="15" t="s">
        <v>65</v>
      </c>
      <c r="B56" s="15"/>
      <c r="C56" s="15"/>
      <c r="D56" s="15"/>
      <c r="E56" s="112"/>
      <c r="F56" s="15"/>
      <c r="G56" s="15"/>
      <c r="H56" s="255" t="s">
        <v>231</v>
      </c>
      <c r="I56" s="255"/>
    </row>
  </sheetData>
  <sheetProtection algorithmName="SHA-512" hashValue="07NpxXEIpTN1nENjEf/4nTrqxs4XTw/kr5oGKFXNeEO5AQyy6qNVG1Ac1/cyZaXX8kK+hr+VThYnJ4/eUubWOg==" saltValue="cassjm7MJCzccCtMciCJYQ==" spinCount="100000" sheet="1" selectLockedCells="1"/>
  <dataConsolidate/>
  <mergeCells count="115">
    <mergeCell ref="H56:I56"/>
    <mergeCell ref="A49:I50"/>
    <mergeCell ref="E17:G17"/>
    <mergeCell ref="G52:H53"/>
    <mergeCell ref="F36:H36"/>
    <mergeCell ref="B51:D51"/>
    <mergeCell ref="H41:I41"/>
    <mergeCell ref="E39:H39"/>
    <mergeCell ref="I52:I53"/>
    <mergeCell ref="B52:D53"/>
    <mergeCell ref="F52:F53"/>
    <mergeCell ref="A40:C40"/>
    <mergeCell ref="A38:C38"/>
    <mergeCell ref="A39:C39"/>
    <mergeCell ref="A41:C41"/>
    <mergeCell ref="A43:C43"/>
    <mergeCell ref="A42:C42"/>
    <mergeCell ref="F42:G42"/>
    <mergeCell ref="H42:I42"/>
    <mergeCell ref="A36:C36"/>
    <mergeCell ref="E38:H38"/>
    <mergeCell ref="G51:H51"/>
    <mergeCell ref="F45:I45"/>
    <mergeCell ref="H44:I44"/>
    <mergeCell ref="A34:B34"/>
    <mergeCell ref="E25:H25"/>
    <mergeCell ref="E24:H24"/>
    <mergeCell ref="E19:G19"/>
    <mergeCell ref="A44:D44"/>
    <mergeCell ref="F43:G43"/>
    <mergeCell ref="H43:I43"/>
    <mergeCell ref="E35:H35"/>
    <mergeCell ref="E26:H26"/>
    <mergeCell ref="F41:G41"/>
    <mergeCell ref="A29:C29"/>
    <mergeCell ref="E37:H37"/>
    <mergeCell ref="A37:D37"/>
    <mergeCell ref="A26:C26"/>
    <mergeCell ref="E27:H27"/>
    <mergeCell ref="A28:C28"/>
    <mergeCell ref="A32:C32"/>
    <mergeCell ref="A33:B33"/>
    <mergeCell ref="A20:C20"/>
    <mergeCell ref="E21:G21"/>
    <mergeCell ref="A21:C21"/>
    <mergeCell ref="A22:C22"/>
    <mergeCell ref="E23:H23"/>
    <mergeCell ref="E40:G40"/>
    <mergeCell ref="B10:C10"/>
    <mergeCell ref="A3:C3"/>
    <mergeCell ref="A4:C5"/>
    <mergeCell ref="D12:F12"/>
    <mergeCell ref="E18:G18"/>
    <mergeCell ref="A18:C18"/>
    <mergeCell ref="B13:C13"/>
    <mergeCell ref="B11:C11"/>
    <mergeCell ref="G10:I10"/>
    <mergeCell ref="G12:H12"/>
    <mergeCell ref="A10:A11"/>
    <mergeCell ref="B14:C14"/>
    <mergeCell ref="B12:C12"/>
    <mergeCell ref="G11:H11"/>
    <mergeCell ref="D10:F11"/>
    <mergeCell ref="A17:D17"/>
    <mergeCell ref="D13:F13"/>
    <mergeCell ref="D14:F14"/>
    <mergeCell ref="I13:I14"/>
    <mergeCell ref="H40:I40"/>
    <mergeCell ref="A35:C35"/>
    <mergeCell ref="A1:B1"/>
    <mergeCell ref="C1:F1"/>
    <mergeCell ref="D7:F7"/>
    <mergeCell ref="D8:F8"/>
    <mergeCell ref="D9:F9"/>
    <mergeCell ref="G6:I6"/>
    <mergeCell ref="D6:F6"/>
    <mergeCell ref="G7:H7"/>
    <mergeCell ref="G8:H8"/>
    <mergeCell ref="G1:I1"/>
    <mergeCell ref="G4:H4"/>
    <mergeCell ref="G5:H5"/>
    <mergeCell ref="A2:F2"/>
    <mergeCell ref="G2:I2"/>
    <mergeCell ref="B6:C6"/>
    <mergeCell ref="D3:F4"/>
    <mergeCell ref="D5:F5"/>
    <mergeCell ref="B8:C8"/>
    <mergeCell ref="G13:H14"/>
    <mergeCell ref="C15:F15"/>
    <mergeCell ref="G3:I3"/>
    <mergeCell ref="G9:H9"/>
    <mergeCell ref="A55:I55"/>
    <mergeCell ref="D22:D24"/>
    <mergeCell ref="E20:G20"/>
    <mergeCell ref="A24:C24"/>
    <mergeCell ref="C16:F16"/>
    <mergeCell ref="A23:C23"/>
    <mergeCell ref="A16:B16"/>
    <mergeCell ref="G15:I15"/>
    <mergeCell ref="G16:I16"/>
    <mergeCell ref="E22:I22"/>
    <mergeCell ref="F44:G44"/>
    <mergeCell ref="A19:C19"/>
    <mergeCell ref="A31:B31"/>
    <mergeCell ref="E34:H34"/>
    <mergeCell ref="E29:H29"/>
    <mergeCell ref="A30:B30"/>
    <mergeCell ref="E32:I32"/>
    <mergeCell ref="E33:H33"/>
    <mergeCell ref="E31:H31"/>
    <mergeCell ref="I34:I35"/>
    <mergeCell ref="A27:C27"/>
    <mergeCell ref="A25:C25"/>
    <mergeCell ref="E28:H28"/>
    <mergeCell ref="E30:H30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g.  Please re-enter an allowable amount for the base mortgage amount._x000a_" sqref="D26" xr:uid="{00000000-0002-0000-0000-000000000000}">
      <formula1>D25</formula1>
    </dataValidation>
    <dataValidation type="decimal" allowBlank="1" showErrorMessage="1" errorTitle="Amount Exceeds Allowed" error="This amount exceeds calculated amount based on mortgage amount.  Please enter an amount less than or equal to 1% of base mortgage amount." sqref="D30" xr:uid="{00000000-0002-0000-0000-000001000000}">
      <formula1>0</formula1>
      <formula2>(D26*0.01)</formula2>
    </dataValidation>
  </dataValidations>
  <pageMargins left="0.25" right="0.25" top="0.25" bottom="0.25" header="0" footer="0"/>
  <pageSetup scale="91" fitToWidth="0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zoomScaleNormal="100" workbookViewId="0">
      <selection activeCell="I8" sqref="I8"/>
    </sheetView>
  </sheetViews>
  <sheetFormatPr defaultColWidth="9.28515625" defaultRowHeight="12.75" x14ac:dyDescent="0.2"/>
  <cols>
    <col min="1" max="1" width="29.28515625" style="1" customWidth="1"/>
    <col min="2" max="2" width="8.28515625" style="1" customWidth="1"/>
    <col min="3" max="3" width="9.5703125" style="1" customWidth="1"/>
    <col min="4" max="4" width="11.5703125" style="1" customWidth="1"/>
    <col min="5" max="5" width="0.28515625" style="1" hidden="1" customWidth="1"/>
    <col min="6" max="6" width="9" style="1" customWidth="1"/>
    <col min="7" max="7" width="17.7109375" style="1" customWidth="1"/>
    <col min="8" max="9" width="9.28515625" style="1" customWidth="1"/>
    <col min="10" max="10" width="9" style="1" bestFit="1" customWidth="1"/>
    <col min="11" max="16384" width="9.28515625" style="1"/>
  </cols>
  <sheetData>
    <row r="1" spans="1:9" ht="37.5" customHeight="1" x14ac:dyDescent="0.3">
      <c r="A1" s="279" t="s">
        <v>36</v>
      </c>
      <c r="B1" s="279"/>
      <c r="C1" s="280" t="s">
        <v>0</v>
      </c>
      <c r="D1" s="280"/>
      <c r="E1" s="280"/>
      <c r="F1" s="280"/>
      <c r="G1" s="200" t="s">
        <v>235</v>
      </c>
      <c r="H1" s="200"/>
      <c r="I1" s="200"/>
    </row>
    <row r="2" spans="1:9" ht="18.75" x14ac:dyDescent="0.2">
      <c r="A2" s="205" t="s">
        <v>237</v>
      </c>
      <c r="B2" s="205"/>
      <c r="C2" s="205"/>
      <c r="D2" s="205"/>
      <c r="E2" s="205"/>
      <c r="F2" s="205"/>
      <c r="G2" s="281" t="s">
        <v>178</v>
      </c>
      <c r="H2" s="281"/>
      <c r="I2" s="281"/>
    </row>
    <row r="3" spans="1:9" ht="13.5" customHeight="1" x14ac:dyDescent="0.2">
      <c r="A3" s="171" t="s">
        <v>191</v>
      </c>
      <c r="B3" s="172"/>
      <c r="C3" s="173"/>
      <c r="D3" s="208" t="s">
        <v>175</v>
      </c>
      <c r="E3" s="209"/>
      <c r="F3" s="210"/>
      <c r="G3" s="282" t="s">
        <v>67</v>
      </c>
      <c r="H3" s="283"/>
      <c r="I3" s="284"/>
    </row>
    <row r="4" spans="1:9" ht="13.5" customHeight="1" x14ac:dyDescent="0.2">
      <c r="A4" s="223"/>
      <c r="B4" s="224"/>
      <c r="C4" s="225"/>
      <c r="D4" s="211"/>
      <c r="E4" s="212"/>
      <c r="F4" s="213"/>
      <c r="G4" s="285" t="s">
        <v>177</v>
      </c>
      <c r="H4" s="286"/>
      <c r="I4" s="51"/>
    </row>
    <row r="5" spans="1:9" ht="13.5" customHeight="1" x14ac:dyDescent="0.25">
      <c r="A5" s="226"/>
      <c r="B5" s="227"/>
      <c r="C5" s="228"/>
      <c r="D5" s="214"/>
      <c r="E5" s="215"/>
      <c r="F5" s="216"/>
      <c r="G5" s="287" t="s">
        <v>68</v>
      </c>
      <c r="H5" s="288"/>
      <c r="I5" s="51"/>
    </row>
    <row r="6" spans="1:9" ht="13.5" customHeight="1" x14ac:dyDescent="0.2">
      <c r="A6" s="85" t="s">
        <v>1</v>
      </c>
      <c r="B6" s="292" t="s">
        <v>2</v>
      </c>
      <c r="C6" s="291"/>
      <c r="D6" s="171" t="s">
        <v>169</v>
      </c>
      <c r="E6" s="172"/>
      <c r="F6" s="173"/>
      <c r="G6" s="293" t="s">
        <v>47</v>
      </c>
      <c r="H6" s="293"/>
      <c r="I6" s="294"/>
    </row>
    <row r="7" spans="1:9" ht="13.5" customHeight="1" x14ac:dyDescent="0.3">
      <c r="A7" s="53"/>
      <c r="B7" s="116"/>
      <c r="C7" s="118" t="str">
        <f>CONCATENATE("xxx-xx-",RIGHT(B7, 4))</f>
        <v>xxx-xx-</v>
      </c>
      <c r="D7" s="189"/>
      <c r="E7" s="190"/>
      <c r="F7" s="191"/>
      <c r="G7" s="289" t="s">
        <v>50</v>
      </c>
      <c r="H7" s="289"/>
      <c r="I7" s="51"/>
    </row>
    <row r="8" spans="1:9" ht="13.5" customHeight="1" x14ac:dyDescent="0.2">
      <c r="A8" s="86" t="s">
        <v>40</v>
      </c>
      <c r="B8" s="290" t="s">
        <v>41</v>
      </c>
      <c r="C8" s="291"/>
      <c r="D8" s="171" t="s">
        <v>170</v>
      </c>
      <c r="E8" s="172"/>
      <c r="F8" s="173"/>
      <c r="G8" s="289" t="s">
        <v>51</v>
      </c>
      <c r="H8" s="289"/>
      <c r="I8" s="51"/>
    </row>
    <row r="9" spans="1:9" ht="13.5" customHeight="1" x14ac:dyDescent="0.25">
      <c r="A9" s="53"/>
      <c r="B9" s="116"/>
      <c r="C9" s="118" t="str">
        <f>CONCATENATE("xxx-xx-",RIGHT(B9, 4))</f>
        <v>xxx-xx-</v>
      </c>
      <c r="D9" s="192"/>
      <c r="E9" s="193"/>
      <c r="F9" s="194"/>
      <c r="G9" s="289" t="s">
        <v>52</v>
      </c>
      <c r="H9" s="289"/>
      <c r="I9" s="51"/>
    </row>
    <row r="10" spans="1:9" ht="13.5" customHeight="1" x14ac:dyDescent="0.2">
      <c r="A10" s="295" t="s">
        <v>59</v>
      </c>
      <c r="B10" s="290" t="s">
        <v>48</v>
      </c>
      <c r="C10" s="297"/>
      <c r="D10" s="298" t="s">
        <v>62</v>
      </c>
      <c r="E10" s="299"/>
      <c r="F10" s="299"/>
      <c r="G10" s="302" t="s">
        <v>53</v>
      </c>
      <c r="H10" s="293"/>
      <c r="I10" s="294"/>
    </row>
    <row r="11" spans="1:9" ht="13.5" customHeight="1" x14ac:dyDescent="0.2">
      <c r="A11" s="296"/>
      <c r="B11" s="303" t="s">
        <v>4</v>
      </c>
      <c r="C11" s="304"/>
      <c r="D11" s="300"/>
      <c r="E11" s="301"/>
      <c r="F11" s="301"/>
      <c r="G11" s="305" t="s">
        <v>46</v>
      </c>
      <c r="H11" s="289"/>
      <c r="I11" s="50">
        <v>0</v>
      </c>
    </row>
    <row r="12" spans="1:9" ht="13.5" customHeight="1" x14ac:dyDescent="0.2">
      <c r="A12" s="23">
        <f>D28</f>
        <v>0</v>
      </c>
      <c r="B12" s="229">
        <f>A12 * 0.01</f>
        <v>0</v>
      </c>
      <c r="C12" s="237"/>
      <c r="D12" s="229">
        <f>(A12 + (FLOOR(B12,1)-(FLOOR(D31,1))))</f>
        <v>0</v>
      </c>
      <c r="E12" s="230"/>
      <c r="F12" s="230"/>
      <c r="G12" s="305" t="s">
        <v>44</v>
      </c>
      <c r="H12" s="289"/>
      <c r="I12" s="49">
        <v>0</v>
      </c>
    </row>
    <row r="13" spans="1:9" ht="13.5" customHeight="1" x14ac:dyDescent="0.2">
      <c r="A13" s="86" t="s">
        <v>32</v>
      </c>
      <c r="B13" s="290" t="s">
        <v>174</v>
      </c>
      <c r="C13" s="297"/>
      <c r="D13" s="290" t="s">
        <v>33</v>
      </c>
      <c r="E13" s="291"/>
      <c r="F13" s="291"/>
      <c r="G13" s="285" t="s">
        <v>45</v>
      </c>
      <c r="H13" s="286"/>
      <c r="I13" s="306">
        <f>I11-I12</f>
        <v>0</v>
      </c>
    </row>
    <row r="14" spans="1:9" ht="13.5" customHeight="1" x14ac:dyDescent="0.2">
      <c r="A14" s="48">
        <v>0</v>
      </c>
      <c r="B14" s="235">
        <v>0</v>
      </c>
      <c r="C14" s="236"/>
      <c r="D14" s="242">
        <v>0</v>
      </c>
      <c r="E14" s="243"/>
      <c r="F14" s="243"/>
      <c r="G14" s="287"/>
      <c r="H14" s="288"/>
      <c r="I14" s="307"/>
    </row>
    <row r="15" spans="1:9" ht="13.5" customHeight="1" x14ac:dyDescent="0.2">
      <c r="A15" s="282" t="s">
        <v>34</v>
      </c>
      <c r="B15" s="284"/>
      <c r="C15" s="308" t="s">
        <v>49</v>
      </c>
      <c r="D15" s="309"/>
      <c r="E15" s="309"/>
      <c r="F15" s="310"/>
      <c r="G15" s="171" t="s">
        <v>200</v>
      </c>
      <c r="H15" s="172"/>
      <c r="I15" s="173"/>
    </row>
    <row r="16" spans="1:9" ht="13.5" customHeight="1" x14ac:dyDescent="0.2">
      <c r="A16" s="169"/>
      <c r="B16" s="170"/>
      <c r="C16" s="163">
        <v>0</v>
      </c>
      <c r="D16" s="164"/>
      <c r="E16" s="164"/>
      <c r="F16" s="165"/>
      <c r="G16" s="174">
        <v>0</v>
      </c>
      <c r="H16" s="175"/>
      <c r="I16" s="176"/>
    </row>
    <row r="17" spans="1:10" ht="25.5" x14ac:dyDescent="0.2">
      <c r="A17" s="248" t="s">
        <v>66</v>
      </c>
      <c r="B17" s="252"/>
      <c r="C17" s="252"/>
      <c r="D17" s="249"/>
      <c r="E17" s="248" t="s">
        <v>7</v>
      </c>
      <c r="F17" s="252"/>
      <c r="G17" s="249"/>
      <c r="H17" s="17" t="s">
        <v>9</v>
      </c>
      <c r="I17" s="17" t="s">
        <v>8</v>
      </c>
    </row>
    <row r="18" spans="1:10" ht="13.5" customHeight="1" x14ac:dyDescent="0.2">
      <c r="A18" s="246" t="s">
        <v>69</v>
      </c>
      <c r="B18" s="246"/>
      <c r="C18" s="246"/>
      <c r="D18" s="43">
        <v>0</v>
      </c>
      <c r="E18" s="246" t="s">
        <v>19</v>
      </c>
      <c r="F18" s="246"/>
      <c r="G18" s="246"/>
      <c r="H18" s="44">
        <v>0</v>
      </c>
      <c r="I18" s="45">
        <v>0</v>
      </c>
    </row>
    <row r="19" spans="1:10" ht="13.5" customHeight="1" x14ac:dyDescent="0.2">
      <c r="A19" s="246" t="s">
        <v>109</v>
      </c>
      <c r="B19" s="246"/>
      <c r="C19" s="246"/>
      <c r="D19" s="43">
        <v>0</v>
      </c>
      <c r="E19" s="246" t="s">
        <v>20</v>
      </c>
      <c r="F19" s="246"/>
      <c r="G19" s="246"/>
      <c r="H19" s="44">
        <v>0</v>
      </c>
      <c r="I19" s="5"/>
    </row>
    <row r="20" spans="1:10" ht="13.5" customHeight="1" x14ac:dyDescent="0.2">
      <c r="A20" s="246" t="s">
        <v>107</v>
      </c>
      <c r="B20" s="246"/>
      <c r="C20" s="246"/>
      <c r="D20" s="43">
        <v>0</v>
      </c>
      <c r="E20" s="246" t="s">
        <v>21</v>
      </c>
      <c r="F20" s="246"/>
      <c r="G20" s="246"/>
      <c r="H20" s="44">
        <v>0</v>
      </c>
      <c r="I20" s="45">
        <v>0</v>
      </c>
    </row>
    <row r="21" spans="1:10" ht="13.5" customHeight="1" x14ac:dyDescent="0.2">
      <c r="A21" s="246" t="s">
        <v>108</v>
      </c>
      <c r="B21" s="246"/>
      <c r="C21" s="246"/>
      <c r="D21" s="45">
        <v>0</v>
      </c>
      <c r="E21" s="246" t="s">
        <v>22</v>
      </c>
      <c r="F21" s="246"/>
      <c r="G21" s="246"/>
      <c r="H21" s="18">
        <f>SUM(H18:H20)</f>
        <v>0</v>
      </c>
      <c r="I21" s="5"/>
    </row>
    <row r="22" spans="1:10" ht="13.5" customHeight="1" x14ac:dyDescent="0.2">
      <c r="A22" s="246" t="s">
        <v>70</v>
      </c>
      <c r="B22" s="246"/>
      <c r="C22" s="246"/>
      <c r="D22" s="45">
        <v>0</v>
      </c>
      <c r="E22" s="248" t="s">
        <v>23</v>
      </c>
      <c r="F22" s="252"/>
      <c r="G22" s="252"/>
      <c r="H22" s="252"/>
      <c r="I22" s="249"/>
    </row>
    <row r="23" spans="1:10" ht="13.5" customHeight="1" x14ac:dyDescent="0.2">
      <c r="A23" s="246" t="s">
        <v>71</v>
      </c>
      <c r="B23" s="246"/>
      <c r="C23" s="246"/>
      <c r="D23" s="30">
        <f>SUM(I13)</f>
        <v>0</v>
      </c>
      <c r="E23" s="246" t="s">
        <v>24</v>
      </c>
      <c r="F23" s="246"/>
      <c r="G23" s="246"/>
      <c r="H23" s="246"/>
      <c r="I23" s="91" t="e">
        <f>-PMT(D14/12,B14*12,D12,0,0)</f>
        <v>#NUM!</v>
      </c>
      <c r="J23" s="12"/>
    </row>
    <row r="24" spans="1:10" ht="13.5" customHeight="1" x14ac:dyDescent="0.2">
      <c r="A24" s="246" t="s">
        <v>72</v>
      </c>
      <c r="B24" s="246"/>
      <c r="C24" s="246"/>
      <c r="D24" s="43">
        <v>0</v>
      </c>
      <c r="E24" s="311" t="s">
        <v>25</v>
      </c>
      <c r="F24" s="246"/>
      <c r="G24" s="246"/>
      <c r="H24" s="246"/>
      <c r="I24" s="44">
        <v>0</v>
      </c>
    </row>
    <row r="25" spans="1:10" ht="13.5" customHeight="1" x14ac:dyDescent="0.2">
      <c r="A25" s="246" t="s">
        <v>73</v>
      </c>
      <c r="B25" s="246"/>
      <c r="C25" s="246"/>
      <c r="D25" s="54">
        <v>0</v>
      </c>
      <c r="E25" s="246" t="s">
        <v>74</v>
      </c>
      <c r="F25" s="246"/>
      <c r="G25" s="246"/>
      <c r="H25" s="246"/>
      <c r="I25" s="44">
        <v>0</v>
      </c>
    </row>
    <row r="26" spans="1:10" ht="13.5" customHeight="1" x14ac:dyDescent="0.2">
      <c r="A26" s="246" t="s">
        <v>85</v>
      </c>
      <c r="B26" s="246"/>
      <c r="C26" s="246"/>
      <c r="D26" s="25">
        <f>SUM(D18:D25)</f>
        <v>0</v>
      </c>
      <c r="E26" s="246" t="s">
        <v>26</v>
      </c>
      <c r="F26" s="246"/>
      <c r="G26" s="246"/>
      <c r="H26" s="246"/>
      <c r="I26" s="44">
        <v>0</v>
      </c>
    </row>
    <row r="27" spans="1:10" ht="13.5" customHeight="1" x14ac:dyDescent="0.2">
      <c r="A27" s="246" t="s">
        <v>75</v>
      </c>
      <c r="B27" s="246"/>
      <c r="C27" s="246"/>
      <c r="D27" s="31">
        <f>TRUNC(IF(D26&lt;=I34,(IF(D26&lt;=G16,D26,G16)),(IF(I34&lt;=G16,I34,G16))))</f>
        <v>0</v>
      </c>
      <c r="E27" s="246" t="s">
        <v>76</v>
      </c>
      <c r="F27" s="246"/>
      <c r="G27" s="246"/>
      <c r="H27" s="246"/>
      <c r="I27" s="44">
        <v>0</v>
      </c>
    </row>
    <row r="28" spans="1:10" ht="13.5" customHeight="1" x14ac:dyDescent="0.2">
      <c r="A28" s="246" t="s">
        <v>77</v>
      </c>
      <c r="B28" s="246"/>
      <c r="C28" s="246"/>
      <c r="D28" s="62">
        <v>0</v>
      </c>
      <c r="E28" s="246" t="s">
        <v>27</v>
      </c>
      <c r="F28" s="246"/>
      <c r="G28" s="246"/>
      <c r="H28" s="246"/>
      <c r="I28" s="44">
        <v>0</v>
      </c>
    </row>
    <row r="29" spans="1:10" ht="13.5" customHeight="1" x14ac:dyDescent="0.2">
      <c r="A29" s="246" t="s">
        <v>78</v>
      </c>
      <c r="B29" s="246"/>
      <c r="C29" s="246"/>
      <c r="D29" s="45">
        <v>0</v>
      </c>
      <c r="E29" s="246" t="s">
        <v>28</v>
      </c>
      <c r="F29" s="246"/>
      <c r="G29" s="246"/>
      <c r="H29" s="246"/>
      <c r="I29" s="92" t="e">
        <f>SUM(I23:I28)</f>
        <v>#NUM!</v>
      </c>
    </row>
    <row r="30" spans="1:10" ht="13.5" customHeight="1" x14ac:dyDescent="0.2">
      <c r="A30" s="246" t="s">
        <v>86</v>
      </c>
      <c r="B30" s="246"/>
      <c r="C30" s="246"/>
      <c r="D30" s="11">
        <f>(D22+D23+D24+D25+D29)-D28</f>
        <v>0</v>
      </c>
      <c r="E30" s="246" t="s">
        <v>29</v>
      </c>
      <c r="F30" s="246"/>
      <c r="G30" s="246"/>
      <c r="H30" s="246"/>
      <c r="I30" s="92">
        <f>H21</f>
        <v>0</v>
      </c>
    </row>
    <row r="31" spans="1:10" ht="13.5" customHeight="1" x14ac:dyDescent="0.2">
      <c r="A31" s="312" t="s">
        <v>79</v>
      </c>
      <c r="B31" s="313"/>
      <c r="C31" s="119" t="str">
        <f>IF(D31&lt;=(D28*0.01),"","Error")</f>
        <v/>
      </c>
      <c r="D31" s="45">
        <v>0</v>
      </c>
      <c r="E31" s="246" t="s">
        <v>30</v>
      </c>
      <c r="F31" s="246"/>
      <c r="G31" s="246"/>
      <c r="H31" s="246"/>
      <c r="I31" s="92" t="e">
        <f>SUM(I29:I30)</f>
        <v>#NUM!</v>
      </c>
    </row>
    <row r="32" spans="1:10" ht="13.5" customHeight="1" x14ac:dyDescent="0.2">
      <c r="A32" s="312" t="s">
        <v>80</v>
      </c>
      <c r="B32" s="313"/>
      <c r="C32" s="311"/>
      <c r="D32" s="45">
        <v>0</v>
      </c>
      <c r="E32" s="248" t="s">
        <v>31</v>
      </c>
      <c r="F32" s="252"/>
      <c r="G32" s="252"/>
      <c r="H32" s="252"/>
      <c r="I32" s="249"/>
    </row>
    <row r="33" spans="1:11" ht="13.5" customHeight="1" x14ac:dyDescent="0.2">
      <c r="A33" s="246" t="s">
        <v>81</v>
      </c>
      <c r="B33" s="246"/>
      <c r="C33" s="246"/>
      <c r="D33" s="32">
        <f>SUM(D30:D32)</f>
        <v>0</v>
      </c>
      <c r="E33" s="312" t="s">
        <v>82</v>
      </c>
      <c r="F33" s="313"/>
      <c r="G33" s="313"/>
      <c r="H33" s="311"/>
      <c r="I33" s="93" t="e">
        <f>SUM(D28/C16)</f>
        <v>#DIV/0!</v>
      </c>
    </row>
    <row r="34" spans="1:11" ht="13.5" customHeight="1" x14ac:dyDescent="0.2">
      <c r="A34" s="312" t="s">
        <v>83</v>
      </c>
      <c r="B34" s="313"/>
      <c r="C34" s="311"/>
      <c r="D34" s="45">
        <v>0</v>
      </c>
      <c r="E34" s="167" t="s">
        <v>198</v>
      </c>
      <c r="F34" s="167"/>
      <c r="G34" s="167"/>
      <c r="H34" s="167"/>
      <c r="I34" s="314">
        <f>TRUNC(IF(C16&gt;50000,(C16*0.9775),(C16*0.9875)))</f>
        <v>0</v>
      </c>
    </row>
    <row r="35" spans="1:11" ht="13.5" customHeight="1" x14ac:dyDescent="0.2">
      <c r="A35" s="312" t="s">
        <v>87</v>
      </c>
      <c r="B35" s="313"/>
      <c r="C35" s="311"/>
      <c r="D35" s="11">
        <f>SUM(D33,-D34)</f>
        <v>0</v>
      </c>
      <c r="E35" s="167" t="s">
        <v>216</v>
      </c>
      <c r="F35" s="167"/>
      <c r="G35" s="167"/>
      <c r="H35" s="167"/>
      <c r="I35" s="315"/>
    </row>
    <row r="36" spans="1:11" ht="13.5" customHeight="1" x14ac:dyDescent="0.2">
      <c r="A36" s="246" t="s">
        <v>84</v>
      </c>
      <c r="B36" s="246"/>
      <c r="C36" s="246"/>
      <c r="D36" s="45">
        <v>0</v>
      </c>
      <c r="E36" s="8" t="s">
        <v>42</v>
      </c>
      <c r="F36" s="312" t="s">
        <v>63</v>
      </c>
      <c r="G36" s="313"/>
      <c r="H36" s="311"/>
      <c r="I36" s="94" t="e">
        <f>I31/D43</f>
        <v>#NUM!</v>
      </c>
    </row>
    <row r="37" spans="1:11" ht="13.5" customHeight="1" x14ac:dyDescent="0.2">
      <c r="A37" s="248" t="s">
        <v>13</v>
      </c>
      <c r="B37" s="252"/>
      <c r="C37" s="252"/>
      <c r="D37" s="249"/>
      <c r="E37" s="82" t="s">
        <v>168</v>
      </c>
      <c r="F37" s="316"/>
      <c r="G37" s="317"/>
      <c r="H37" s="317"/>
      <c r="I37" s="318"/>
      <c r="K37" s="9"/>
    </row>
    <row r="38" spans="1:11" ht="13.5" customHeight="1" x14ac:dyDescent="0.2">
      <c r="A38" s="322" t="s">
        <v>14</v>
      </c>
      <c r="B38" s="322"/>
      <c r="C38" s="322"/>
      <c r="D38" s="45">
        <v>0</v>
      </c>
      <c r="E38" s="79" t="s">
        <v>172</v>
      </c>
      <c r="F38" s="79" t="s">
        <v>180</v>
      </c>
      <c r="G38" s="87"/>
      <c r="H38" s="185">
        <v>0</v>
      </c>
      <c r="I38" s="186"/>
      <c r="K38" s="9"/>
    </row>
    <row r="39" spans="1:11" ht="13.5" customHeight="1" x14ac:dyDescent="0.2">
      <c r="A39" s="319" t="s">
        <v>15</v>
      </c>
      <c r="B39" s="320"/>
      <c r="C39" s="321"/>
      <c r="D39" s="45">
        <v>0</v>
      </c>
      <c r="E39" s="80" t="s">
        <v>58</v>
      </c>
      <c r="F39" s="248" t="s">
        <v>189</v>
      </c>
      <c r="G39" s="249"/>
      <c r="H39" s="333"/>
      <c r="I39" s="334"/>
      <c r="K39" s="9"/>
    </row>
    <row r="40" spans="1:11" ht="13.5" customHeight="1" x14ac:dyDescent="0.2">
      <c r="A40" s="319" t="s">
        <v>16</v>
      </c>
      <c r="B40" s="320"/>
      <c r="C40" s="321"/>
      <c r="D40" s="45">
        <v>0</v>
      </c>
      <c r="E40" s="80"/>
      <c r="F40" s="79" t="s">
        <v>182</v>
      </c>
      <c r="G40" s="88"/>
      <c r="H40" s="185">
        <v>0</v>
      </c>
      <c r="I40" s="186"/>
      <c r="K40" s="9"/>
    </row>
    <row r="41" spans="1:11" ht="13.5" customHeight="1" x14ac:dyDescent="0.2">
      <c r="A41" s="319" t="s">
        <v>17</v>
      </c>
      <c r="B41" s="320"/>
      <c r="C41" s="321"/>
      <c r="D41" s="45">
        <v>0</v>
      </c>
      <c r="E41" s="75"/>
      <c r="F41" s="79" t="s">
        <v>183</v>
      </c>
      <c r="G41" s="88"/>
      <c r="H41" s="331"/>
      <c r="I41" s="332"/>
    </row>
    <row r="42" spans="1:11" ht="13.5" customHeight="1" x14ac:dyDescent="0.2">
      <c r="A42" s="319" t="s">
        <v>18</v>
      </c>
      <c r="B42" s="320"/>
      <c r="C42" s="321"/>
      <c r="D42" s="45">
        <v>0</v>
      </c>
      <c r="E42" s="76"/>
      <c r="F42" s="328" t="s">
        <v>184</v>
      </c>
      <c r="G42" s="329"/>
      <c r="H42" s="329"/>
      <c r="I42" s="330"/>
    </row>
    <row r="43" spans="1:11" ht="13.5" customHeight="1" x14ac:dyDescent="0.2">
      <c r="A43" s="246" t="s">
        <v>88</v>
      </c>
      <c r="B43" s="246"/>
      <c r="C43" s="246"/>
      <c r="D43" s="11">
        <f>SUM(D38:D42)</f>
        <v>0</v>
      </c>
      <c r="E43" s="80"/>
      <c r="F43" s="325"/>
      <c r="G43" s="326"/>
      <c r="H43" s="326"/>
      <c r="I43" s="327"/>
    </row>
    <row r="44" spans="1:11" ht="13.5" customHeight="1" x14ac:dyDescent="0.2">
      <c r="A44" s="338" t="s">
        <v>54</v>
      </c>
      <c r="B44" s="339"/>
      <c r="C44" s="339"/>
      <c r="D44" s="339"/>
      <c r="E44" s="339"/>
      <c r="F44" s="339"/>
      <c r="G44" s="339"/>
      <c r="H44" s="339"/>
      <c r="I44" s="339"/>
    </row>
    <row r="45" spans="1:11" x14ac:dyDescent="0.2">
      <c r="A45" s="342"/>
      <c r="B45" s="343"/>
      <c r="C45" s="343"/>
      <c r="D45" s="343"/>
      <c r="E45" s="343"/>
      <c r="F45" s="343"/>
      <c r="G45" s="343"/>
      <c r="H45" s="343"/>
      <c r="I45" s="343"/>
    </row>
    <row r="46" spans="1:11" x14ac:dyDescent="0.2">
      <c r="A46" s="342"/>
      <c r="B46" s="343"/>
      <c r="C46" s="343"/>
      <c r="D46" s="343"/>
      <c r="E46" s="343"/>
      <c r="F46" s="343"/>
      <c r="G46" s="343"/>
      <c r="H46" s="343"/>
      <c r="I46" s="343"/>
    </row>
    <row r="47" spans="1:11" x14ac:dyDescent="0.2">
      <c r="A47" s="344"/>
      <c r="B47" s="345"/>
      <c r="C47" s="345"/>
      <c r="D47" s="345"/>
      <c r="E47" s="345"/>
      <c r="F47" s="345"/>
      <c r="G47" s="345"/>
      <c r="H47" s="345"/>
      <c r="I47" s="345"/>
    </row>
    <row r="48" spans="1:11" ht="13.5" customHeight="1" x14ac:dyDescent="0.2">
      <c r="A48" s="340" t="s">
        <v>197</v>
      </c>
      <c r="B48" s="341"/>
      <c r="C48" s="341"/>
      <c r="D48" s="341"/>
      <c r="E48" s="341"/>
      <c r="F48" s="341"/>
      <c r="G48" s="341"/>
      <c r="H48" s="341"/>
      <c r="I48" s="341"/>
    </row>
    <row r="49" spans="1:9" ht="13.5" customHeight="1" x14ac:dyDescent="0.2">
      <c r="A49" s="323" t="s">
        <v>188</v>
      </c>
      <c r="B49" s="323"/>
      <c r="C49" s="323"/>
      <c r="D49" s="323"/>
      <c r="E49" s="323"/>
      <c r="F49" s="323"/>
      <c r="G49" s="323"/>
      <c r="H49" s="323"/>
      <c r="I49" s="323"/>
    </row>
    <row r="50" spans="1:9" ht="13.5" customHeight="1" x14ac:dyDescent="0.2">
      <c r="A50" s="323"/>
      <c r="B50" s="323"/>
      <c r="C50" s="323"/>
      <c r="D50" s="323"/>
      <c r="E50" s="323"/>
      <c r="F50" s="323"/>
      <c r="G50" s="323"/>
      <c r="H50" s="323"/>
      <c r="I50" s="323"/>
    </row>
    <row r="51" spans="1:9" ht="13.5" customHeight="1" x14ac:dyDescent="0.2">
      <c r="A51" s="16" t="s">
        <v>37</v>
      </c>
      <c r="B51" s="324" t="s">
        <v>55</v>
      </c>
      <c r="C51" s="324"/>
      <c r="D51" s="324"/>
      <c r="E51" s="19"/>
      <c r="F51" s="21" t="s">
        <v>56</v>
      </c>
      <c r="G51" s="324" t="s">
        <v>61</v>
      </c>
      <c r="H51" s="324"/>
      <c r="I51" s="21" t="s">
        <v>56</v>
      </c>
    </row>
    <row r="52" spans="1:9" ht="13.5" customHeight="1" x14ac:dyDescent="0.2">
      <c r="A52" s="6" t="s">
        <v>38</v>
      </c>
      <c r="B52" s="270"/>
      <c r="C52" s="271"/>
      <c r="D52" s="336"/>
      <c r="E52" s="19"/>
      <c r="F52" s="273"/>
      <c r="G52" s="269"/>
      <c r="H52" s="269"/>
      <c r="I52" s="269"/>
    </row>
    <row r="53" spans="1:9" ht="13.5" customHeight="1" x14ac:dyDescent="0.2">
      <c r="A53" s="7" t="s">
        <v>39</v>
      </c>
      <c r="B53" s="169"/>
      <c r="C53" s="272"/>
      <c r="D53" s="170"/>
      <c r="E53" s="20"/>
      <c r="F53" s="274"/>
      <c r="G53" s="337"/>
      <c r="H53" s="337"/>
      <c r="I53" s="337"/>
    </row>
    <row r="54" spans="1:9" ht="13.5" customHeight="1" x14ac:dyDescent="0.2">
      <c r="A54" s="151"/>
      <c r="B54" s="152"/>
      <c r="C54" s="152"/>
      <c r="D54" s="152"/>
      <c r="E54" s="153"/>
      <c r="F54" s="152"/>
      <c r="G54" s="22"/>
      <c r="H54" s="22"/>
      <c r="I54" s="22"/>
    </row>
    <row r="55" spans="1:9" ht="46.5" customHeight="1" x14ac:dyDescent="0.2">
      <c r="A55" s="346" t="s">
        <v>233</v>
      </c>
      <c r="B55" s="346"/>
      <c r="C55" s="346"/>
      <c r="D55" s="346"/>
      <c r="E55" s="346"/>
      <c r="F55" s="346"/>
      <c r="G55" s="346"/>
      <c r="H55" s="346"/>
      <c r="I55" s="346"/>
    </row>
    <row r="56" spans="1:9" ht="13.5" customHeight="1" x14ac:dyDescent="0.25">
      <c r="A56" s="15" t="s">
        <v>65</v>
      </c>
      <c r="B56" s="15"/>
      <c r="C56" s="335"/>
      <c r="D56" s="335"/>
      <c r="E56" s="335"/>
      <c r="F56" s="335"/>
      <c r="G56" s="15"/>
      <c r="H56" s="255" t="s">
        <v>231</v>
      </c>
      <c r="I56" s="255"/>
    </row>
  </sheetData>
  <sheetProtection algorithmName="SHA-512" hashValue="m9Hbew5gctYRj+vx+qZkNli0XsKP/nkbfz4SWuEr08z0X6gmGAROH2I83JaUuYD830pNLiWXm6xO95oZstTfsA==" saltValue="h4m35T2NxnavYJYWbxfY4w==" spinCount="100000" sheet="1" selectLockedCells="1"/>
  <mergeCells count="112">
    <mergeCell ref="C56:F56"/>
    <mergeCell ref="B52:D53"/>
    <mergeCell ref="F52:F53"/>
    <mergeCell ref="G52:H53"/>
    <mergeCell ref="I52:I53"/>
    <mergeCell ref="A43:C43"/>
    <mergeCell ref="A44:I44"/>
    <mergeCell ref="A48:I48"/>
    <mergeCell ref="A45:I47"/>
    <mergeCell ref="H56:I56"/>
    <mergeCell ref="A55:I55"/>
    <mergeCell ref="A40:C40"/>
    <mergeCell ref="A41:C41"/>
    <mergeCell ref="A42:C42"/>
    <mergeCell ref="A38:C38"/>
    <mergeCell ref="A39:C39"/>
    <mergeCell ref="A37:D37"/>
    <mergeCell ref="A49:I50"/>
    <mergeCell ref="B51:D51"/>
    <mergeCell ref="G51:H51"/>
    <mergeCell ref="F39:G39"/>
    <mergeCell ref="F43:I43"/>
    <mergeCell ref="F42:I42"/>
    <mergeCell ref="H40:I40"/>
    <mergeCell ref="H41:I41"/>
    <mergeCell ref="H39:I39"/>
    <mergeCell ref="A34:C34"/>
    <mergeCell ref="E34:H34"/>
    <mergeCell ref="I34:I35"/>
    <mergeCell ref="A35:C35"/>
    <mergeCell ref="E35:H35"/>
    <mergeCell ref="A36:C36"/>
    <mergeCell ref="F36:H36"/>
    <mergeCell ref="F37:I37"/>
    <mergeCell ref="H38:I38"/>
    <mergeCell ref="A31:B31"/>
    <mergeCell ref="E31:H31"/>
    <mergeCell ref="A32:C32"/>
    <mergeCell ref="E32:I32"/>
    <mergeCell ref="A33:C33"/>
    <mergeCell ref="E33:H33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7:D17"/>
    <mergeCell ref="E17:G17"/>
    <mergeCell ref="A18:C18"/>
    <mergeCell ref="E18:G18"/>
    <mergeCell ref="A16:B16"/>
    <mergeCell ref="C16:F16"/>
    <mergeCell ref="G16:I16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G7:H7"/>
    <mergeCell ref="B8:C8"/>
    <mergeCell ref="G8:H8"/>
    <mergeCell ref="D7:F7"/>
    <mergeCell ref="D8:F8"/>
    <mergeCell ref="D9:F9"/>
    <mergeCell ref="B6:C6"/>
    <mergeCell ref="D6:F6"/>
    <mergeCell ref="G6:I6"/>
    <mergeCell ref="G9:H9"/>
    <mergeCell ref="A1:B1"/>
    <mergeCell ref="C1:F1"/>
    <mergeCell ref="G1:I1"/>
    <mergeCell ref="A3:C3"/>
    <mergeCell ref="D3:F4"/>
    <mergeCell ref="A4:C5"/>
    <mergeCell ref="D5:F5"/>
    <mergeCell ref="A2:F2"/>
    <mergeCell ref="G2:I2"/>
    <mergeCell ref="G3:I3"/>
    <mergeCell ref="G4:H4"/>
    <mergeCell ref="G5:H5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1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31" xr:uid="{00000000-0002-0000-0100-000001000000}">
      <formula1>0</formula1>
      <formula2>D28*0.01</formula2>
    </dataValidation>
  </dataValidations>
  <pageMargins left="0.25" right="0.25" top="0.25" bottom="0.25" header="0.5" footer="0.5"/>
  <pageSetup scale="94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workbookViewId="0">
      <selection activeCell="A10" sqref="A10"/>
    </sheetView>
  </sheetViews>
  <sheetFormatPr defaultColWidth="9.28515625" defaultRowHeight="12.75" x14ac:dyDescent="0.2"/>
  <cols>
    <col min="1" max="1" width="29.28515625" style="1" customWidth="1"/>
    <col min="2" max="2" width="8.28515625" style="1" customWidth="1"/>
    <col min="3" max="3" width="9.5703125" style="1" customWidth="1"/>
    <col min="4" max="4" width="11.5703125" style="1" customWidth="1"/>
    <col min="5" max="5" width="0.28515625" style="1" hidden="1" customWidth="1"/>
    <col min="6" max="6" width="9" style="1" customWidth="1"/>
    <col min="7" max="7" width="17.42578125" style="1" customWidth="1"/>
    <col min="8" max="8" width="9.28515625" style="1" customWidth="1"/>
    <col min="9" max="9" width="9.7109375" style="1" customWidth="1"/>
    <col min="10" max="10" width="9.5703125" style="1" bestFit="1" customWidth="1"/>
    <col min="11" max="16384" width="9.28515625" style="1"/>
  </cols>
  <sheetData>
    <row r="1" spans="1:9" ht="37.5" customHeight="1" x14ac:dyDescent="0.3">
      <c r="A1" s="187" t="s">
        <v>36</v>
      </c>
      <c r="B1" s="187"/>
      <c r="C1" s="188" t="s">
        <v>0</v>
      </c>
      <c r="D1" s="188"/>
      <c r="E1" s="188"/>
      <c r="F1" s="188"/>
      <c r="G1" s="200" t="s">
        <v>235</v>
      </c>
      <c r="H1" s="200"/>
      <c r="I1" s="200"/>
    </row>
    <row r="2" spans="1:9" x14ac:dyDescent="0.2">
      <c r="A2" s="370" t="s">
        <v>237</v>
      </c>
      <c r="B2" s="370"/>
      <c r="C2" s="370"/>
      <c r="D2" s="370"/>
      <c r="E2" s="370"/>
      <c r="F2" s="370"/>
      <c r="G2" s="371" t="s">
        <v>89</v>
      </c>
      <c r="H2" s="371"/>
      <c r="I2" s="371"/>
    </row>
    <row r="3" spans="1:9" x14ac:dyDescent="0.2">
      <c r="A3" s="205"/>
      <c r="B3" s="205"/>
      <c r="C3" s="205"/>
      <c r="D3" s="205"/>
      <c r="E3" s="205"/>
      <c r="F3" s="205"/>
      <c r="G3" s="372"/>
      <c r="H3" s="372"/>
      <c r="I3" s="372"/>
    </row>
    <row r="4" spans="1:9" x14ac:dyDescent="0.2">
      <c r="A4" s="171" t="s">
        <v>191</v>
      </c>
      <c r="B4" s="172"/>
      <c r="C4" s="173"/>
      <c r="D4" s="208" t="s">
        <v>175</v>
      </c>
      <c r="E4" s="209"/>
      <c r="F4" s="209"/>
      <c r="G4" s="220" t="s">
        <v>90</v>
      </c>
      <c r="H4" s="221"/>
      <c r="I4" s="222"/>
    </row>
    <row r="5" spans="1:9" ht="13.5" customHeight="1" x14ac:dyDescent="0.2">
      <c r="A5" s="223"/>
      <c r="B5" s="224"/>
      <c r="C5" s="225"/>
      <c r="D5" s="211"/>
      <c r="E5" s="212"/>
      <c r="F5" s="212"/>
      <c r="G5" s="364" t="s">
        <v>185</v>
      </c>
      <c r="H5" s="365"/>
      <c r="I5" s="368" t="s">
        <v>91</v>
      </c>
    </row>
    <row r="6" spans="1:9" ht="13.5" customHeight="1" x14ac:dyDescent="0.25">
      <c r="A6" s="226"/>
      <c r="B6" s="227"/>
      <c r="C6" s="228"/>
      <c r="D6" s="214"/>
      <c r="E6" s="215"/>
      <c r="F6" s="215"/>
      <c r="G6" s="366"/>
      <c r="H6" s="367"/>
      <c r="I6" s="369"/>
    </row>
    <row r="7" spans="1:9" ht="13.5" customHeight="1" x14ac:dyDescent="0.2">
      <c r="A7" s="85" t="s">
        <v>1</v>
      </c>
      <c r="B7" s="292" t="s">
        <v>2</v>
      </c>
      <c r="C7" s="291"/>
      <c r="D7" s="171" t="s">
        <v>169</v>
      </c>
      <c r="E7" s="172"/>
      <c r="F7" s="173"/>
      <c r="G7" s="373" t="s">
        <v>47</v>
      </c>
      <c r="H7" s="374"/>
      <c r="I7" s="375"/>
    </row>
    <row r="8" spans="1:9" ht="13.5" customHeight="1" x14ac:dyDescent="0.3">
      <c r="A8" s="53"/>
      <c r="B8" s="116"/>
      <c r="C8" s="118" t="str">
        <f>CONCATENATE("xxx-xx-",RIGHT(B8, 4))</f>
        <v>xxx-xx-</v>
      </c>
      <c r="D8" s="189"/>
      <c r="E8" s="190"/>
      <c r="F8" s="191"/>
      <c r="G8" s="347" t="s">
        <v>50</v>
      </c>
      <c r="H8" s="348"/>
      <c r="I8" s="51"/>
    </row>
    <row r="9" spans="1:9" ht="13.5" customHeight="1" x14ac:dyDescent="0.2">
      <c r="A9" s="86" t="s">
        <v>40</v>
      </c>
      <c r="B9" s="290" t="s">
        <v>41</v>
      </c>
      <c r="C9" s="291"/>
      <c r="D9" s="171" t="s">
        <v>170</v>
      </c>
      <c r="E9" s="172"/>
      <c r="F9" s="173"/>
      <c r="G9" s="347" t="s">
        <v>51</v>
      </c>
      <c r="H9" s="348"/>
      <c r="I9" s="51"/>
    </row>
    <row r="10" spans="1:9" ht="13.5" customHeight="1" x14ac:dyDescent="0.25">
      <c r="A10" s="53"/>
      <c r="B10" s="116"/>
      <c r="C10" s="118" t="str">
        <f>CONCATENATE("xxx-xx-",RIGHT(B10, 4))</f>
        <v>xxx-xx-</v>
      </c>
      <c r="D10" s="192"/>
      <c r="E10" s="193"/>
      <c r="F10" s="194"/>
      <c r="G10" s="347" t="s">
        <v>52</v>
      </c>
      <c r="H10" s="348"/>
      <c r="I10" s="51"/>
    </row>
    <row r="11" spans="1:9" ht="13.5" customHeight="1" x14ac:dyDescent="0.2">
      <c r="A11" s="233" t="s">
        <v>59</v>
      </c>
      <c r="B11" s="171" t="s">
        <v>48</v>
      </c>
      <c r="C11" s="173"/>
      <c r="D11" s="238" t="s">
        <v>62</v>
      </c>
      <c r="E11" s="239"/>
      <c r="F11" s="239"/>
      <c r="G11" s="195" t="s">
        <v>53</v>
      </c>
      <c r="H11" s="196"/>
      <c r="I11" s="197"/>
    </row>
    <row r="12" spans="1:9" ht="13.5" customHeight="1" x14ac:dyDescent="0.2">
      <c r="A12" s="234"/>
      <c r="B12" s="231" t="s">
        <v>4</v>
      </c>
      <c r="C12" s="232"/>
      <c r="D12" s="240"/>
      <c r="E12" s="241"/>
      <c r="F12" s="241"/>
      <c r="G12" s="198" t="s">
        <v>46</v>
      </c>
      <c r="H12" s="199"/>
      <c r="I12" s="50">
        <v>0</v>
      </c>
    </row>
    <row r="13" spans="1:9" ht="13.5" customHeight="1" x14ac:dyDescent="0.2">
      <c r="A13" s="23">
        <f>D28</f>
        <v>0</v>
      </c>
      <c r="B13" s="229">
        <f>A13 * 0.01</f>
        <v>0</v>
      </c>
      <c r="C13" s="237"/>
      <c r="D13" s="229">
        <f>(A13 + (FLOOR(B13,1)-(FLOOR(D29,1))))</f>
        <v>0</v>
      </c>
      <c r="E13" s="230"/>
      <c r="F13" s="230"/>
      <c r="G13" s="198" t="s">
        <v>44</v>
      </c>
      <c r="H13" s="199"/>
      <c r="I13" s="49">
        <v>0</v>
      </c>
    </row>
    <row r="14" spans="1:9" ht="13.5" customHeight="1" x14ac:dyDescent="0.2">
      <c r="A14" s="71" t="s">
        <v>32</v>
      </c>
      <c r="B14" s="290" t="s">
        <v>174</v>
      </c>
      <c r="C14" s="297"/>
      <c r="D14" s="171" t="s">
        <v>33</v>
      </c>
      <c r="E14" s="172"/>
      <c r="F14" s="172"/>
      <c r="G14" s="201" t="s">
        <v>45</v>
      </c>
      <c r="H14" s="202"/>
      <c r="I14" s="244">
        <f>I12-I13</f>
        <v>0</v>
      </c>
    </row>
    <row r="15" spans="1:9" ht="13.5" customHeight="1" x14ac:dyDescent="0.2">
      <c r="A15" s="48">
        <v>0</v>
      </c>
      <c r="B15" s="235">
        <v>0</v>
      </c>
      <c r="C15" s="236"/>
      <c r="D15" s="242">
        <v>0</v>
      </c>
      <c r="E15" s="243"/>
      <c r="F15" s="243"/>
      <c r="G15" s="203"/>
      <c r="H15" s="204"/>
      <c r="I15" s="245"/>
    </row>
    <row r="16" spans="1:9" ht="13.5" customHeight="1" x14ac:dyDescent="0.2">
      <c r="A16" s="220" t="s">
        <v>34</v>
      </c>
      <c r="B16" s="222"/>
      <c r="C16" s="217" t="s">
        <v>49</v>
      </c>
      <c r="D16" s="218"/>
      <c r="E16" s="218"/>
      <c r="F16" s="219"/>
      <c r="G16" s="171" t="s">
        <v>200</v>
      </c>
      <c r="H16" s="172"/>
      <c r="I16" s="173"/>
    </row>
    <row r="17" spans="1:11" ht="13.5" customHeight="1" x14ac:dyDescent="0.2">
      <c r="A17" s="169"/>
      <c r="B17" s="170"/>
      <c r="C17" s="163">
        <v>0</v>
      </c>
      <c r="D17" s="164"/>
      <c r="E17" s="164"/>
      <c r="F17" s="165"/>
      <c r="G17" s="174">
        <v>0</v>
      </c>
      <c r="H17" s="175"/>
      <c r="I17" s="176"/>
    </row>
    <row r="18" spans="1:11" ht="25.5" x14ac:dyDescent="0.2">
      <c r="A18" s="177" t="s">
        <v>66</v>
      </c>
      <c r="B18" s="178"/>
      <c r="C18" s="178"/>
      <c r="D18" s="179"/>
      <c r="E18" s="177" t="s">
        <v>7</v>
      </c>
      <c r="F18" s="178"/>
      <c r="G18" s="179"/>
      <c r="H18" s="4" t="s">
        <v>9</v>
      </c>
      <c r="I18" s="4" t="s">
        <v>8</v>
      </c>
    </row>
    <row r="19" spans="1:11" ht="13.5" customHeight="1" x14ac:dyDescent="0.2">
      <c r="A19" s="159" t="s">
        <v>92</v>
      </c>
      <c r="B19" s="159"/>
      <c r="C19" s="159"/>
      <c r="D19" s="96">
        <v>0</v>
      </c>
      <c r="E19" s="246" t="s">
        <v>19</v>
      </c>
      <c r="F19" s="246"/>
      <c r="G19" s="246"/>
      <c r="H19" s="101">
        <v>0</v>
      </c>
      <c r="I19" s="55">
        <v>0</v>
      </c>
    </row>
    <row r="20" spans="1:11" ht="13.5" customHeight="1" x14ac:dyDescent="0.2">
      <c r="A20" s="159" t="s">
        <v>106</v>
      </c>
      <c r="B20" s="159"/>
      <c r="C20" s="159"/>
      <c r="D20" s="96">
        <v>0</v>
      </c>
      <c r="E20" s="159" t="s">
        <v>20</v>
      </c>
      <c r="F20" s="159"/>
      <c r="G20" s="159"/>
      <c r="H20" s="101">
        <v>0</v>
      </c>
      <c r="I20" s="5"/>
    </row>
    <row r="21" spans="1:11" ht="13.5" customHeight="1" x14ac:dyDescent="0.2">
      <c r="A21" s="159" t="s">
        <v>93</v>
      </c>
      <c r="B21" s="159"/>
      <c r="C21" s="159"/>
      <c r="D21" s="96">
        <v>0</v>
      </c>
      <c r="E21" s="159" t="s">
        <v>21</v>
      </c>
      <c r="F21" s="159"/>
      <c r="G21" s="159"/>
      <c r="H21" s="101">
        <v>0</v>
      </c>
      <c r="I21" s="55">
        <v>0</v>
      </c>
    </row>
    <row r="22" spans="1:11" ht="13.5" customHeight="1" x14ac:dyDescent="0.2">
      <c r="A22" s="166" t="s">
        <v>94</v>
      </c>
      <c r="B22" s="167"/>
      <c r="C22" s="168"/>
      <c r="D22" s="55">
        <v>0</v>
      </c>
      <c r="E22" s="159" t="s">
        <v>22</v>
      </c>
      <c r="F22" s="159"/>
      <c r="G22" s="159"/>
      <c r="H22" s="102">
        <f>SUM(H19:H21)</f>
        <v>0</v>
      </c>
      <c r="I22" s="5"/>
    </row>
    <row r="23" spans="1:11" ht="13.5" customHeight="1" x14ac:dyDescent="0.2">
      <c r="A23" s="159" t="s">
        <v>95</v>
      </c>
      <c r="B23" s="159"/>
      <c r="C23" s="159"/>
      <c r="D23" s="97">
        <f>SUM(I14)</f>
        <v>0</v>
      </c>
      <c r="E23" s="177" t="s">
        <v>23</v>
      </c>
      <c r="F23" s="178"/>
      <c r="G23" s="178"/>
      <c r="H23" s="178"/>
      <c r="I23" s="179"/>
    </row>
    <row r="24" spans="1:11" ht="13.5" customHeight="1" x14ac:dyDescent="0.2">
      <c r="A24" s="159" t="s">
        <v>96</v>
      </c>
      <c r="B24" s="159"/>
      <c r="C24" s="159"/>
      <c r="D24" s="96">
        <v>0</v>
      </c>
      <c r="E24" s="159" t="s">
        <v>24</v>
      </c>
      <c r="F24" s="159"/>
      <c r="G24" s="159"/>
      <c r="H24" s="159"/>
      <c r="I24" s="100" t="e">
        <f>-PMT(D15/12,B15*12,D13,0,0)</f>
        <v>#NUM!</v>
      </c>
      <c r="J24" s="12"/>
    </row>
    <row r="25" spans="1:11" ht="13.5" customHeight="1" x14ac:dyDescent="0.2">
      <c r="A25" s="160" t="s">
        <v>97</v>
      </c>
      <c r="B25" s="161"/>
      <c r="C25" s="162"/>
      <c r="D25" s="98">
        <v>0</v>
      </c>
      <c r="E25" s="247" t="s">
        <v>25</v>
      </c>
      <c r="F25" s="159"/>
      <c r="G25" s="159"/>
      <c r="H25" s="159"/>
      <c r="I25" s="101">
        <v>0</v>
      </c>
    </row>
    <row r="26" spans="1:11" ht="13.5" customHeight="1" x14ac:dyDescent="0.2">
      <c r="A26" s="159" t="s">
        <v>98</v>
      </c>
      <c r="B26" s="159"/>
      <c r="C26" s="159"/>
      <c r="D26" s="99">
        <f>SUM(D19:D25)</f>
        <v>0</v>
      </c>
      <c r="E26" s="159" t="s">
        <v>74</v>
      </c>
      <c r="F26" s="159"/>
      <c r="G26" s="159"/>
      <c r="H26" s="159"/>
      <c r="I26" s="101">
        <v>0</v>
      </c>
    </row>
    <row r="27" spans="1:11" ht="13.5" customHeight="1" x14ac:dyDescent="0.2">
      <c r="A27" s="184" t="s">
        <v>199</v>
      </c>
      <c r="B27" s="184"/>
      <c r="C27" s="184"/>
      <c r="D27" s="10">
        <f>TRUNC(IF((G17)&lt;=I35,(G17),I35))</f>
        <v>0</v>
      </c>
      <c r="E27" s="159" t="s">
        <v>26</v>
      </c>
      <c r="F27" s="159"/>
      <c r="G27" s="159"/>
      <c r="H27" s="159"/>
      <c r="I27" s="101">
        <v>0</v>
      </c>
    </row>
    <row r="28" spans="1:11" ht="13.5" customHeight="1" x14ac:dyDescent="0.3">
      <c r="A28" s="180" t="s">
        <v>99</v>
      </c>
      <c r="B28" s="181"/>
      <c r="C28" s="247"/>
      <c r="D28" s="106">
        <v>0</v>
      </c>
      <c r="E28" s="159" t="s">
        <v>76</v>
      </c>
      <c r="F28" s="159"/>
      <c r="G28" s="159"/>
      <c r="H28" s="159"/>
      <c r="I28" s="101">
        <v>0</v>
      </c>
      <c r="K28" s="26"/>
    </row>
    <row r="29" spans="1:11" ht="13.5" customHeight="1" x14ac:dyDescent="0.2">
      <c r="A29" s="180" t="s">
        <v>60</v>
      </c>
      <c r="B29" s="181"/>
      <c r="C29" s="120" t="str">
        <f>IF(D29&lt;=(D28*0.01),"","Error")</f>
        <v/>
      </c>
      <c r="D29" s="55">
        <v>0</v>
      </c>
      <c r="E29" s="159" t="s">
        <v>27</v>
      </c>
      <c r="F29" s="159"/>
      <c r="G29" s="159"/>
      <c r="H29" s="159"/>
      <c r="I29" s="101">
        <v>0</v>
      </c>
      <c r="J29" s="124"/>
    </row>
    <row r="30" spans="1:11" ht="13.5" customHeight="1" x14ac:dyDescent="0.2">
      <c r="A30" s="180" t="s">
        <v>100</v>
      </c>
      <c r="B30" s="181"/>
      <c r="C30" s="247"/>
      <c r="D30" s="55">
        <v>0</v>
      </c>
      <c r="E30" s="159" t="s">
        <v>28</v>
      </c>
      <c r="F30" s="159"/>
      <c r="G30" s="159"/>
      <c r="H30" s="159"/>
      <c r="I30" s="102" t="e">
        <f>SUM(I24:I29)</f>
        <v>#NUM!</v>
      </c>
    </row>
    <row r="31" spans="1:11" ht="13.5" customHeight="1" x14ac:dyDescent="0.2">
      <c r="A31" s="180" t="s">
        <v>103</v>
      </c>
      <c r="B31" s="181"/>
      <c r="C31" s="247"/>
      <c r="D31" s="55">
        <v>0</v>
      </c>
      <c r="E31" s="159" t="s">
        <v>29</v>
      </c>
      <c r="F31" s="159"/>
      <c r="G31" s="159"/>
      <c r="H31" s="159"/>
      <c r="I31" s="103">
        <f>H22</f>
        <v>0</v>
      </c>
    </row>
    <row r="32" spans="1:11" ht="13.5" customHeight="1" x14ac:dyDescent="0.3">
      <c r="A32" s="359" t="s">
        <v>218</v>
      </c>
      <c r="B32" s="360"/>
      <c r="C32" s="361"/>
      <c r="D32" s="107">
        <f>(D26-D28+D29-D30-D31)</f>
        <v>0</v>
      </c>
      <c r="E32" s="159" t="s">
        <v>30</v>
      </c>
      <c r="F32" s="159"/>
      <c r="G32" s="159"/>
      <c r="H32" s="159"/>
      <c r="I32" s="13" t="e">
        <f>SUM(I30:I31)</f>
        <v>#NUM!</v>
      </c>
      <c r="K32" s="26"/>
    </row>
    <row r="33" spans="1:11" ht="13.5" customHeight="1" x14ac:dyDescent="0.2">
      <c r="A33" s="159" t="s">
        <v>104</v>
      </c>
      <c r="B33" s="159"/>
      <c r="C33" s="159"/>
      <c r="D33" s="55">
        <v>0</v>
      </c>
      <c r="E33" s="177" t="s">
        <v>31</v>
      </c>
      <c r="F33" s="178"/>
      <c r="G33" s="178"/>
      <c r="H33" s="178"/>
      <c r="I33" s="179"/>
    </row>
    <row r="34" spans="1:11" ht="13.5" customHeight="1" x14ac:dyDescent="0.2">
      <c r="A34" s="253" t="s">
        <v>13</v>
      </c>
      <c r="B34" s="253"/>
      <c r="C34" s="253"/>
      <c r="D34" s="253"/>
      <c r="E34" s="159" t="s">
        <v>105</v>
      </c>
      <c r="F34" s="159"/>
      <c r="G34" s="159"/>
      <c r="H34" s="159"/>
      <c r="I34" s="104" t="e">
        <f>SUM(D28/C17)</f>
        <v>#DIV/0!</v>
      </c>
    </row>
    <row r="35" spans="1:11" ht="13.5" customHeight="1" x14ac:dyDescent="0.2">
      <c r="A35" s="159" t="s">
        <v>14</v>
      </c>
      <c r="B35" s="159"/>
      <c r="C35" s="159"/>
      <c r="D35" s="55">
        <v>0</v>
      </c>
      <c r="E35" s="2" t="s">
        <v>101</v>
      </c>
      <c r="F35" s="159" t="s">
        <v>102</v>
      </c>
      <c r="G35" s="159"/>
      <c r="H35" s="159"/>
      <c r="I35" s="149">
        <f>TRUNC(C17*0.85)</f>
        <v>0</v>
      </c>
    </row>
    <row r="36" spans="1:11" ht="13.5" customHeight="1" x14ac:dyDescent="0.2">
      <c r="A36" s="180" t="s">
        <v>15</v>
      </c>
      <c r="B36" s="181"/>
      <c r="C36" s="247"/>
      <c r="D36" s="55">
        <v>0</v>
      </c>
      <c r="E36" s="8" t="s">
        <v>42</v>
      </c>
      <c r="F36" s="160" t="s">
        <v>186</v>
      </c>
      <c r="G36" s="161"/>
      <c r="H36" s="162"/>
      <c r="I36" s="105" t="e">
        <f>I32/D40</f>
        <v>#NUM!</v>
      </c>
    </row>
    <row r="37" spans="1:11" ht="13.5" customHeight="1" x14ac:dyDescent="0.2">
      <c r="A37" s="159" t="s">
        <v>16</v>
      </c>
      <c r="B37" s="159"/>
      <c r="C37" s="159"/>
      <c r="D37" s="55">
        <v>0</v>
      </c>
      <c r="E37" s="28"/>
      <c r="F37" s="79" t="s">
        <v>180</v>
      </c>
      <c r="G37" s="87"/>
      <c r="H37" s="185">
        <v>0</v>
      </c>
      <c r="I37" s="186"/>
      <c r="K37" s="9"/>
    </row>
    <row r="38" spans="1:11" ht="13.5" customHeight="1" x14ac:dyDescent="0.2">
      <c r="A38" s="180" t="s">
        <v>17</v>
      </c>
      <c r="B38" s="181"/>
      <c r="C38" s="247"/>
      <c r="D38" s="55">
        <v>0</v>
      </c>
      <c r="E38" s="28"/>
      <c r="F38" s="248" t="s">
        <v>189</v>
      </c>
      <c r="G38" s="249"/>
      <c r="H38" s="333"/>
      <c r="I38" s="334"/>
      <c r="K38" s="9"/>
    </row>
    <row r="39" spans="1:11" ht="13.5" customHeight="1" x14ac:dyDescent="0.2">
      <c r="A39" s="159" t="s">
        <v>18</v>
      </c>
      <c r="B39" s="159"/>
      <c r="C39" s="159"/>
      <c r="D39" s="55">
        <v>0</v>
      </c>
      <c r="E39" s="90" t="s">
        <v>58</v>
      </c>
      <c r="F39" s="248" t="s">
        <v>182</v>
      </c>
      <c r="G39" s="249"/>
      <c r="H39" s="185">
        <v>0</v>
      </c>
      <c r="I39" s="186"/>
    </row>
    <row r="40" spans="1:11" ht="13.5" customHeight="1" x14ac:dyDescent="0.2">
      <c r="A40" s="246" t="s">
        <v>88</v>
      </c>
      <c r="B40" s="246"/>
      <c r="C40" s="246"/>
      <c r="D40" s="108">
        <f>SUM(D35:D39)</f>
        <v>0</v>
      </c>
      <c r="E40" s="84"/>
      <c r="F40" s="282" t="s">
        <v>183</v>
      </c>
      <c r="G40" s="249"/>
      <c r="H40" s="250"/>
      <c r="I40" s="251"/>
    </row>
    <row r="41" spans="1:11" ht="13.5" customHeight="1" x14ac:dyDescent="0.2">
      <c r="A41" s="357" t="s">
        <v>230</v>
      </c>
      <c r="B41" s="357"/>
      <c r="C41" s="357"/>
      <c r="D41" s="357"/>
      <c r="E41" s="357"/>
      <c r="F41" s="357"/>
      <c r="G41" s="328" t="s">
        <v>184</v>
      </c>
      <c r="H41" s="329"/>
      <c r="I41" s="330"/>
    </row>
    <row r="42" spans="1:11" ht="13.5" customHeight="1" x14ac:dyDescent="0.2">
      <c r="A42" s="355" t="s">
        <v>54</v>
      </c>
      <c r="B42" s="356"/>
      <c r="C42" s="356"/>
      <c r="D42" s="356"/>
      <c r="E42" s="356"/>
      <c r="F42" s="356"/>
      <c r="G42" s="358"/>
      <c r="H42" s="358"/>
      <c r="I42" s="358"/>
    </row>
    <row r="43" spans="1:11" ht="13.5" customHeight="1" x14ac:dyDescent="0.2">
      <c r="A43" s="349"/>
      <c r="B43" s="350"/>
      <c r="C43" s="350"/>
      <c r="D43" s="350"/>
      <c r="E43" s="350"/>
      <c r="F43" s="350"/>
      <c r="G43" s="350"/>
      <c r="H43" s="350"/>
      <c r="I43" s="351"/>
    </row>
    <row r="44" spans="1:11" ht="13.5" customHeight="1" x14ac:dyDescent="0.2">
      <c r="A44" s="349"/>
      <c r="B44" s="350"/>
      <c r="C44" s="350"/>
      <c r="D44" s="350"/>
      <c r="E44" s="350"/>
      <c r="F44" s="350"/>
      <c r="G44" s="350"/>
      <c r="H44" s="350"/>
      <c r="I44" s="351"/>
    </row>
    <row r="45" spans="1:11" ht="13.5" customHeight="1" x14ac:dyDescent="0.2">
      <c r="A45" s="349"/>
      <c r="B45" s="350"/>
      <c r="C45" s="350"/>
      <c r="D45" s="350"/>
      <c r="E45" s="350"/>
      <c r="F45" s="350"/>
      <c r="G45" s="350"/>
      <c r="H45" s="350"/>
      <c r="I45" s="351"/>
    </row>
    <row r="46" spans="1:11" ht="13.5" customHeight="1" x14ac:dyDescent="0.2">
      <c r="A46" s="352"/>
      <c r="B46" s="353"/>
      <c r="C46" s="353"/>
      <c r="D46" s="353"/>
      <c r="E46" s="353"/>
      <c r="F46" s="353"/>
      <c r="G46" s="353"/>
      <c r="H46" s="353"/>
      <c r="I46" s="354"/>
    </row>
    <row r="47" spans="1:11" ht="13.5" customHeight="1" x14ac:dyDescent="0.2">
      <c r="A47" s="340" t="s">
        <v>197</v>
      </c>
      <c r="B47" s="340"/>
      <c r="C47" s="340"/>
      <c r="D47" s="340"/>
      <c r="E47" s="340"/>
      <c r="F47" s="340"/>
      <c r="G47" s="340"/>
      <c r="H47" s="340"/>
      <c r="I47" s="340"/>
    </row>
    <row r="48" spans="1:11" ht="15" customHeight="1" x14ac:dyDescent="0.2">
      <c r="A48" s="323" t="s">
        <v>187</v>
      </c>
      <c r="B48" s="323"/>
      <c r="C48" s="323"/>
      <c r="D48" s="323"/>
      <c r="E48" s="323"/>
      <c r="F48" s="323"/>
      <c r="G48" s="323"/>
      <c r="H48" s="323"/>
      <c r="I48" s="323"/>
    </row>
    <row r="49" spans="1:9" ht="13.5" customHeight="1" x14ac:dyDescent="0.2">
      <c r="A49" s="323"/>
      <c r="B49" s="323"/>
      <c r="C49" s="323"/>
      <c r="D49" s="323"/>
      <c r="E49" s="323"/>
      <c r="F49" s="323"/>
      <c r="G49" s="323"/>
      <c r="H49" s="323"/>
      <c r="I49" s="323"/>
    </row>
    <row r="50" spans="1:9" ht="13.5" customHeight="1" x14ac:dyDescent="0.2">
      <c r="A50" s="16" t="s">
        <v>37</v>
      </c>
      <c r="B50" s="324" t="s">
        <v>55</v>
      </c>
      <c r="C50" s="324"/>
      <c r="D50" s="324"/>
      <c r="E50" s="29"/>
      <c r="F50" s="21" t="s">
        <v>56</v>
      </c>
      <c r="G50" s="324" t="s">
        <v>61</v>
      </c>
      <c r="H50" s="324"/>
      <c r="I50" s="21" t="s">
        <v>56</v>
      </c>
    </row>
    <row r="51" spans="1:9" ht="13.5" customHeight="1" x14ac:dyDescent="0.2">
      <c r="A51" s="6" t="s">
        <v>38</v>
      </c>
      <c r="B51" s="273"/>
      <c r="C51" s="273"/>
      <c r="D51" s="273"/>
      <c r="E51" s="110"/>
      <c r="F51" s="273"/>
      <c r="G51" s="268"/>
      <c r="H51" s="268"/>
      <c r="I51" s="268"/>
    </row>
    <row r="52" spans="1:9" ht="13.5" customHeight="1" x14ac:dyDescent="0.2">
      <c r="A52" s="7" t="s">
        <v>39</v>
      </c>
      <c r="B52" s="274"/>
      <c r="C52" s="274"/>
      <c r="D52" s="274"/>
      <c r="E52" s="111"/>
      <c r="F52" s="274"/>
      <c r="G52" s="269"/>
      <c r="H52" s="269"/>
      <c r="I52" s="269"/>
    </row>
    <row r="53" spans="1:9" ht="13.5" customHeight="1" x14ac:dyDescent="0.2"/>
    <row r="54" spans="1:9" ht="50.25" customHeight="1" x14ac:dyDescent="0.2">
      <c r="A54" s="346" t="s">
        <v>233</v>
      </c>
      <c r="B54" s="155"/>
      <c r="C54" s="155"/>
      <c r="D54" s="155"/>
      <c r="E54" s="155"/>
      <c r="F54" s="155"/>
      <c r="G54" s="155"/>
      <c r="H54" s="155"/>
      <c r="I54" s="155"/>
    </row>
    <row r="55" spans="1:9" ht="13.5" x14ac:dyDescent="0.25">
      <c r="A55" s="15" t="s">
        <v>65</v>
      </c>
      <c r="B55" s="15"/>
      <c r="C55" s="335"/>
      <c r="D55" s="335"/>
      <c r="E55" s="335"/>
      <c r="F55" s="335"/>
      <c r="G55" s="15"/>
      <c r="H55" s="362" t="s">
        <v>231</v>
      </c>
      <c r="I55" s="363"/>
    </row>
  </sheetData>
  <sheetProtection algorithmName="SHA-512" hashValue="ITMm8DKA0q5Qxebw8E5/GT07ZUea5lk4Xhhb/6JiQT9yZ8GwnltIZPEJv9SOjjeWeyUMgSyZS2Vg9bk4NQFkmA==" saltValue="eHPaUL3yBLv6dcMJQJwbeg==" spinCount="100000" sheet="1" selectLockedCells="1"/>
  <mergeCells count="108">
    <mergeCell ref="H55:I55"/>
    <mergeCell ref="C55:F55"/>
    <mergeCell ref="G8:H8"/>
    <mergeCell ref="B9:C9"/>
    <mergeCell ref="G9:H9"/>
    <mergeCell ref="A1:B1"/>
    <mergeCell ref="C1:F1"/>
    <mergeCell ref="G4:I4"/>
    <mergeCell ref="G5:H6"/>
    <mergeCell ref="I5:I6"/>
    <mergeCell ref="A2:F3"/>
    <mergeCell ref="G2:I3"/>
    <mergeCell ref="G1:I1"/>
    <mergeCell ref="A4:C4"/>
    <mergeCell ref="D4:F5"/>
    <mergeCell ref="A5:C6"/>
    <mergeCell ref="D6:F6"/>
    <mergeCell ref="D8:F8"/>
    <mergeCell ref="D9:F9"/>
    <mergeCell ref="B7:C7"/>
    <mergeCell ref="D7:F7"/>
    <mergeCell ref="G7:I7"/>
    <mergeCell ref="A17:B17"/>
    <mergeCell ref="C17:F17"/>
    <mergeCell ref="G17:I17"/>
    <mergeCell ref="A20:C20"/>
    <mergeCell ref="E20:G20"/>
    <mergeCell ref="A21:C21"/>
    <mergeCell ref="E21:G21"/>
    <mergeCell ref="A22:C22"/>
    <mergeCell ref="E22:G22"/>
    <mergeCell ref="A18:D18"/>
    <mergeCell ref="E18:G18"/>
    <mergeCell ref="A19:C19"/>
    <mergeCell ref="E19:G19"/>
    <mergeCell ref="A23:C23"/>
    <mergeCell ref="E23:I23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  <mergeCell ref="A29:B29"/>
    <mergeCell ref="E29:H29"/>
    <mergeCell ref="A35:C35"/>
    <mergeCell ref="F35:H35"/>
    <mergeCell ref="A36:C36"/>
    <mergeCell ref="F36:H36"/>
    <mergeCell ref="A37:C37"/>
    <mergeCell ref="A38:C38"/>
    <mergeCell ref="A30:C30"/>
    <mergeCell ref="E30:H30"/>
    <mergeCell ref="A31:C31"/>
    <mergeCell ref="E31:H31"/>
    <mergeCell ref="A32:C32"/>
    <mergeCell ref="E32:H32"/>
    <mergeCell ref="A33:C33"/>
    <mergeCell ref="E33:I33"/>
    <mergeCell ref="A34:D34"/>
    <mergeCell ref="E34:H34"/>
    <mergeCell ref="H37:I37"/>
    <mergeCell ref="F38:G38"/>
    <mergeCell ref="H38:I38"/>
    <mergeCell ref="H40:I40"/>
    <mergeCell ref="B51:D52"/>
    <mergeCell ref="F51:F52"/>
    <mergeCell ref="G51:H52"/>
    <mergeCell ref="I51:I52"/>
    <mergeCell ref="A48:I49"/>
    <mergeCell ref="A39:C39"/>
    <mergeCell ref="A40:C40"/>
    <mergeCell ref="A47:I47"/>
    <mergeCell ref="B50:D50"/>
    <mergeCell ref="G50:H50"/>
    <mergeCell ref="A43:I46"/>
    <mergeCell ref="A42:F42"/>
    <mergeCell ref="A41:F41"/>
    <mergeCell ref="G41:I41"/>
    <mergeCell ref="G42:I42"/>
    <mergeCell ref="A54:I54"/>
    <mergeCell ref="D10:F10"/>
    <mergeCell ref="C16:F16"/>
    <mergeCell ref="G16:I16"/>
    <mergeCell ref="G10:H10"/>
    <mergeCell ref="A11:A12"/>
    <mergeCell ref="B11:C11"/>
    <mergeCell ref="D11:F12"/>
    <mergeCell ref="G11:I11"/>
    <mergeCell ref="B12:C12"/>
    <mergeCell ref="G12:H12"/>
    <mergeCell ref="I14:I15"/>
    <mergeCell ref="B15:C15"/>
    <mergeCell ref="D15:F15"/>
    <mergeCell ref="A16:B16"/>
    <mergeCell ref="B13:C13"/>
    <mergeCell ref="D13:F13"/>
    <mergeCell ref="G13:H13"/>
    <mergeCell ref="B14:C14"/>
    <mergeCell ref="D14:F14"/>
    <mergeCell ref="G14:H15"/>
    <mergeCell ref="F39:G39"/>
    <mergeCell ref="H39:I39"/>
    <mergeCell ref="F40:G40"/>
  </mergeCells>
  <dataValidations count="2">
    <dataValidation type="whole" operator="lessThanOrEqual" allowBlank="1" showInputMessage="1" showErrorMessage="1" errorTitle="Mortgage Exceeds Allowed Amount" error="This amount cannot exceed amount calculated in 14i.  Please enter an allowable amount for the base mortgage amount." sqref="D28" xr:uid="{00000000-0002-0000-02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29" xr:uid="{00000000-0002-0000-0200-000001000000}">
      <formula1>0</formula1>
      <formula2>D28*0.01</formula2>
    </dataValidation>
  </dataValidations>
  <pageMargins left="0.25" right="0.25" top="0.25" bottom="0.2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6"/>
  <sheetViews>
    <sheetView zoomScaleNormal="100" workbookViewId="0">
      <selection activeCell="D20" sqref="D20"/>
    </sheetView>
  </sheetViews>
  <sheetFormatPr defaultColWidth="9.28515625" defaultRowHeight="12.75" x14ac:dyDescent="0.2"/>
  <cols>
    <col min="1" max="1" width="29.28515625" style="1" customWidth="1"/>
    <col min="2" max="2" width="8.28515625" style="1" customWidth="1"/>
    <col min="3" max="3" width="9.5703125" style="1" customWidth="1"/>
    <col min="4" max="4" width="11.5703125" style="1" customWidth="1"/>
    <col min="5" max="5" width="0.28515625" style="1" hidden="1" customWidth="1"/>
    <col min="6" max="6" width="9" style="1" customWidth="1"/>
    <col min="7" max="7" width="17.42578125" style="1" customWidth="1"/>
    <col min="8" max="9" width="9.28515625" style="1" customWidth="1"/>
    <col min="10" max="10" width="9" style="1" bestFit="1" customWidth="1"/>
    <col min="11" max="16384" width="9.28515625" style="1"/>
  </cols>
  <sheetData>
    <row r="1" spans="1:9" ht="36.75" customHeight="1" x14ac:dyDescent="0.3">
      <c r="A1" s="279" t="s">
        <v>36</v>
      </c>
      <c r="B1" s="279"/>
      <c r="C1" s="280" t="s">
        <v>0</v>
      </c>
      <c r="D1" s="280"/>
      <c r="E1" s="280"/>
      <c r="F1" s="280"/>
      <c r="G1" s="200" t="s">
        <v>235</v>
      </c>
      <c r="H1" s="200"/>
      <c r="I1" s="200"/>
    </row>
    <row r="2" spans="1:9" ht="20.25" x14ac:dyDescent="0.2">
      <c r="A2" s="205" t="s">
        <v>237</v>
      </c>
      <c r="B2" s="205"/>
      <c r="C2" s="205"/>
      <c r="D2" s="205"/>
      <c r="E2" s="89"/>
      <c r="F2" s="394" t="s">
        <v>179</v>
      </c>
      <c r="G2" s="394"/>
      <c r="H2" s="394"/>
      <c r="I2" s="394"/>
    </row>
    <row r="3" spans="1:9" ht="13.5" customHeight="1" x14ac:dyDescent="0.2">
      <c r="A3" s="171" t="s">
        <v>191</v>
      </c>
      <c r="B3" s="172"/>
      <c r="C3" s="173"/>
      <c r="D3" s="208" t="s">
        <v>175</v>
      </c>
      <c r="E3" s="209"/>
      <c r="F3" s="210"/>
      <c r="G3" s="282" t="s">
        <v>67</v>
      </c>
      <c r="H3" s="283"/>
      <c r="I3" s="284"/>
    </row>
    <row r="4" spans="1:9" ht="13.5" customHeight="1" x14ac:dyDescent="0.2">
      <c r="A4" s="223"/>
      <c r="B4" s="224"/>
      <c r="C4" s="225"/>
      <c r="D4" s="211"/>
      <c r="E4" s="212"/>
      <c r="F4" s="213"/>
      <c r="G4" s="285" t="s">
        <v>219</v>
      </c>
      <c r="H4" s="286"/>
      <c r="I4" s="392" t="s">
        <v>91</v>
      </c>
    </row>
    <row r="5" spans="1:9" ht="13.5" customHeight="1" x14ac:dyDescent="0.25">
      <c r="A5" s="226"/>
      <c r="B5" s="227"/>
      <c r="C5" s="228"/>
      <c r="D5" s="214"/>
      <c r="E5" s="215"/>
      <c r="F5" s="216"/>
      <c r="G5" s="287"/>
      <c r="H5" s="288"/>
      <c r="I5" s="393"/>
    </row>
    <row r="6" spans="1:9" ht="13.5" customHeight="1" x14ac:dyDescent="0.2">
      <c r="A6" s="85" t="s">
        <v>1</v>
      </c>
      <c r="B6" s="292" t="s">
        <v>2</v>
      </c>
      <c r="C6" s="291"/>
      <c r="D6" s="171" t="s">
        <v>169</v>
      </c>
      <c r="E6" s="172"/>
      <c r="F6" s="173"/>
      <c r="G6" s="293" t="s">
        <v>47</v>
      </c>
      <c r="H6" s="293"/>
      <c r="I6" s="294"/>
    </row>
    <row r="7" spans="1:9" ht="13.5" customHeight="1" x14ac:dyDescent="0.3">
      <c r="A7" s="53"/>
      <c r="B7" s="116"/>
      <c r="C7" s="118" t="str">
        <f>CONCATENATE("xxx-xx-",RIGHT(B7, 4))</f>
        <v>xxx-xx-</v>
      </c>
      <c r="D7" s="189"/>
      <c r="E7" s="190"/>
      <c r="F7" s="191"/>
      <c r="G7" s="289" t="s">
        <v>50</v>
      </c>
      <c r="H7" s="289"/>
      <c r="I7" s="51"/>
    </row>
    <row r="8" spans="1:9" ht="13.5" customHeight="1" x14ac:dyDescent="0.2">
      <c r="A8" s="86" t="s">
        <v>40</v>
      </c>
      <c r="B8" s="290" t="s">
        <v>41</v>
      </c>
      <c r="C8" s="291"/>
      <c r="D8" s="171" t="s">
        <v>170</v>
      </c>
      <c r="E8" s="172"/>
      <c r="F8" s="173"/>
      <c r="G8" s="289" t="s">
        <v>51</v>
      </c>
      <c r="H8" s="289"/>
      <c r="I8" s="51"/>
    </row>
    <row r="9" spans="1:9" ht="13.5" customHeight="1" x14ac:dyDescent="0.25">
      <c r="A9" s="53"/>
      <c r="B9" s="116"/>
      <c r="C9" s="118" t="str">
        <f>CONCATENATE("xxx-xx-",RIGHT(B9, 4))</f>
        <v>xxx-xx-</v>
      </c>
      <c r="D9" s="192"/>
      <c r="E9" s="193"/>
      <c r="F9" s="194"/>
      <c r="G9" s="289" t="s">
        <v>52</v>
      </c>
      <c r="H9" s="289"/>
      <c r="I9" s="51"/>
    </row>
    <row r="10" spans="1:9" ht="13.5" customHeight="1" x14ac:dyDescent="0.2">
      <c r="A10" s="295" t="s">
        <v>59</v>
      </c>
      <c r="B10" s="290" t="s">
        <v>48</v>
      </c>
      <c r="C10" s="297"/>
      <c r="D10" s="298" t="s">
        <v>62</v>
      </c>
      <c r="E10" s="299"/>
      <c r="F10" s="299"/>
      <c r="G10" s="302" t="s">
        <v>53</v>
      </c>
      <c r="H10" s="293"/>
      <c r="I10" s="294"/>
    </row>
    <row r="11" spans="1:9" ht="13.5" customHeight="1" x14ac:dyDescent="0.2">
      <c r="A11" s="296"/>
      <c r="B11" s="303" t="s">
        <v>4</v>
      </c>
      <c r="C11" s="304"/>
      <c r="D11" s="300"/>
      <c r="E11" s="301"/>
      <c r="F11" s="301"/>
      <c r="G11" s="305" t="s">
        <v>46</v>
      </c>
      <c r="H11" s="289"/>
      <c r="I11" s="50">
        <v>0</v>
      </c>
    </row>
    <row r="12" spans="1:9" ht="13.5" customHeight="1" x14ac:dyDescent="0.2">
      <c r="A12" s="23">
        <f>D28</f>
        <v>0</v>
      </c>
      <c r="B12" s="229">
        <f>A12 * 0.01</f>
        <v>0</v>
      </c>
      <c r="C12" s="237"/>
      <c r="D12" s="229">
        <f>(A12 + (FLOOR(B12,1)-(FLOOR(D31,1))))</f>
        <v>0</v>
      </c>
      <c r="E12" s="230"/>
      <c r="F12" s="230"/>
      <c r="G12" s="305" t="s">
        <v>44</v>
      </c>
      <c r="H12" s="289"/>
      <c r="I12" s="49">
        <v>0</v>
      </c>
    </row>
    <row r="13" spans="1:9" ht="13.5" customHeight="1" x14ac:dyDescent="0.2">
      <c r="A13" s="86" t="s">
        <v>32</v>
      </c>
      <c r="B13" s="290" t="s">
        <v>174</v>
      </c>
      <c r="C13" s="297"/>
      <c r="D13" s="290" t="s">
        <v>33</v>
      </c>
      <c r="E13" s="291"/>
      <c r="F13" s="291"/>
      <c r="G13" s="285" t="s">
        <v>45</v>
      </c>
      <c r="H13" s="286"/>
      <c r="I13" s="306">
        <f>I11-I12</f>
        <v>0</v>
      </c>
    </row>
    <row r="14" spans="1:9" ht="13.5" customHeight="1" x14ac:dyDescent="0.2">
      <c r="A14" s="48">
        <v>0</v>
      </c>
      <c r="B14" s="235">
        <v>0</v>
      </c>
      <c r="C14" s="236"/>
      <c r="D14" s="242">
        <v>0</v>
      </c>
      <c r="E14" s="243"/>
      <c r="F14" s="243"/>
      <c r="G14" s="287"/>
      <c r="H14" s="288"/>
      <c r="I14" s="307"/>
    </row>
    <row r="15" spans="1:9" ht="13.5" customHeight="1" x14ac:dyDescent="0.2">
      <c r="A15" s="282" t="s">
        <v>34</v>
      </c>
      <c r="B15" s="284"/>
      <c r="C15" s="308" t="s">
        <v>176</v>
      </c>
      <c r="D15" s="309"/>
      <c r="E15" s="309"/>
      <c r="F15" s="310"/>
      <c r="G15" s="171" t="s">
        <v>200</v>
      </c>
      <c r="H15" s="172"/>
      <c r="I15" s="173"/>
    </row>
    <row r="16" spans="1:9" ht="13.5" customHeight="1" x14ac:dyDescent="0.2">
      <c r="A16" s="169"/>
      <c r="B16" s="170"/>
      <c r="C16" s="163">
        <v>0</v>
      </c>
      <c r="D16" s="164"/>
      <c r="E16" s="164"/>
      <c r="F16" s="165"/>
      <c r="G16" s="174">
        <v>0</v>
      </c>
      <c r="H16" s="175"/>
      <c r="I16" s="176"/>
    </row>
    <row r="17" spans="1:10" ht="25.5" x14ac:dyDescent="0.2">
      <c r="A17" s="248" t="s">
        <v>66</v>
      </c>
      <c r="B17" s="252"/>
      <c r="C17" s="252"/>
      <c r="D17" s="249"/>
      <c r="E17" s="248" t="s">
        <v>7</v>
      </c>
      <c r="F17" s="252"/>
      <c r="G17" s="249"/>
      <c r="H17" s="17" t="s">
        <v>9</v>
      </c>
      <c r="I17" s="17" t="s">
        <v>8</v>
      </c>
    </row>
    <row r="18" spans="1:10" ht="13.5" customHeight="1" x14ac:dyDescent="0.2">
      <c r="A18" s="246" t="s">
        <v>69</v>
      </c>
      <c r="B18" s="246"/>
      <c r="C18" s="246"/>
      <c r="D18" s="43">
        <v>0</v>
      </c>
      <c r="E18" s="246" t="s">
        <v>19</v>
      </c>
      <c r="F18" s="246"/>
      <c r="G18" s="246"/>
      <c r="H18" s="44">
        <v>0</v>
      </c>
      <c r="I18" s="45">
        <v>0</v>
      </c>
    </row>
    <row r="19" spans="1:10" ht="13.5" customHeight="1" x14ac:dyDescent="0.2">
      <c r="A19" s="246" t="s">
        <v>109</v>
      </c>
      <c r="B19" s="246"/>
      <c r="C19" s="246"/>
      <c r="D19" s="43">
        <v>0</v>
      </c>
      <c r="E19" s="246" t="s">
        <v>20</v>
      </c>
      <c r="F19" s="246"/>
      <c r="G19" s="246"/>
      <c r="H19" s="44">
        <v>0</v>
      </c>
      <c r="I19" s="5"/>
    </row>
    <row r="20" spans="1:10" ht="13.5" customHeight="1" x14ac:dyDescent="0.2">
      <c r="A20" s="391" t="s">
        <v>107</v>
      </c>
      <c r="B20" s="391"/>
      <c r="C20" s="391"/>
      <c r="D20" s="147">
        <v>0</v>
      </c>
      <c r="E20" s="246" t="s">
        <v>21</v>
      </c>
      <c r="F20" s="246"/>
      <c r="G20" s="246"/>
      <c r="H20" s="44">
        <v>0</v>
      </c>
      <c r="I20" s="45">
        <v>0</v>
      </c>
    </row>
    <row r="21" spans="1:10" ht="13.5" customHeight="1" x14ac:dyDescent="0.2">
      <c r="A21" s="391" t="s">
        <v>108</v>
      </c>
      <c r="B21" s="391"/>
      <c r="C21" s="391"/>
      <c r="D21" s="148">
        <v>0</v>
      </c>
      <c r="E21" s="246" t="s">
        <v>22</v>
      </c>
      <c r="F21" s="246"/>
      <c r="G21" s="246"/>
      <c r="H21" s="18">
        <f>SUM(H18:H20)</f>
        <v>0</v>
      </c>
      <c r="I21" s="5"/>
    </row>
    <row r="22" spans="1:10" ht="13.5" customHeight="1" x14ac:dyDescent="0.2">
      <c r="A22" s="391" t="s">
        <v>70</v>
      </c>
      <c r="B22" s="391"/>
      <c r="C22" s="391"/>
      <c r="D22" s="148">
        <v>0</v>
      </c>
      <c r="E22" s="248" t="s">
        <v>23</v>
      </c>
      <c r="F22" s="252"/>
      <c r="G22" s="252"/>
      <c r="H22" s="252"/>
      <c r="I22" s="249"/>
    </row>
    <row r="23" spans="1:10" ht="13.5" customHeight="1" x14ac:dyDescent="0.2">
      <c r="A23" s="246" t="s">
        <v>71</v>
      </c>
      <c r="B23" s="246"/>
      <c r="C23" s="246"/>
      <c r="D23" s="30">
        <f>SUM(I13)</f>
        <v>0</v>
      </c>
      <c r="E23" s="246" t="s">
        <v>24</v>
      </c>
      <c r="F23" s="246"/>
      <c r="G23" s="246"/>
      <c r="H23" s="246"/>
      <c r="I23" s="91" t="e">
        <f>-PMT(D14/12,B14*12,D12,0,0)</f>
        <v>#NUM!</v>
      </c>
      <c r="J23" s="12"/>
    </row>
    <row r="24" spans="1:10" ht="13.5" customHeight="1" x14ac:dyDescent="0.2">
      <c r="A24" s="246" t="s">
        <v>72</v>
      </c>
      <c r="B24" s="246"/>
      <c r="C24" s="246"/>
      <c r="D24" s="43">
        <v>0</v>
      </c>
      <c r="E24" s="311" t="s">
        <v>25</v>
      </c>
      <c r="F24" s="246"/>
      <c r="G24" s="246"/>
      <c r="H24" s="246"/>
      <c r="I24" s="44">
        <v>0</v>
      </c>
    </row>
    <row r="25" spans="1:10" ht="13.5" customHeight="1" x14ac:dyDescent="0.2">
      <c r="A25" s="246" t="s">
        <v>73</v>
      </c>
      <c r="B25" s="246"/>
      <c r="C25" s="246"/>
      <c r="D25" s="54">
        <v>0</v>
      </c>
      <c r="E25" s="246" t="s">
        <v>74</v>
      </c>
      <c r="F25" s="246"/>
      <c r="G25" s="246"/>
      <c r="H25" s="246"/>
      <c r="I25" s="44">
        <v>0</v>
      </c>
    </row>
    <row r="26" spans="1:10" ht="13.5" customHeight="1" x14ac:dyDescent="0.2">
      <c r="A26" s="246" t="s">
        <v>220</v>
      </c>
      <c r="B26" s="246"/>
      <c r="C26" s="246"/>
      <c r="D26" s="25">
        <f>SUM(D18:D19)</f>
        <v>0</v>
      </c>
      <c r="E26" s="246" t="s">
        <v>26</v>
      </c>
      <c r="F26" s="246"/>
      <c r="G26" s="246"/>
      <c r="H26" s="246"/>
      <c r="I26" s="44">
        <v>0</v>
      </c>
    </row>
    <row r="27" spans="1:10" ht="13.5" customHeight="1" x14ac:dyDescent="0.2">
      <c r="A27" s="246" t="s">
        <v>221</v>
      </c>
      <c r="B27" s="246"/>
      <c r="C27" s="246"/>
      <c r="D27" s="31">
        <f>TRUNC(IF((C16)&lt;=D26,(C16),D26))</f>
        <v>0</v>
      </c>
      <c r="E27" s="246" t="s">
        <v>76</v>
      </c>
      <c r="F27" s="246"/>
      <c r="G27" s="246"/>
      <c r="H27" s="246"/>
      <c r="I27" s="44">
        <v>0</v>
      </c>
    </row>
    <row r="28" spans="1:10" ht="13.5" customHeight="1" x14ac:dyDescent="0.2">
      <c r="A28" s="246" t="s">
        <v>77</v>
      </c>
      <c r="B28" s="246"/>
      <c r="C28" s="246"/>
      <c r="D28" s="62">
        <v>0</v>
      </c>
      <c r="E28" s="246" t="s">
        <v>27</v>
      </c>
      <c r="F28" s="246"/>
      <c r="G28" s="246"/>
      <c r="H28" s="246"/>
      <c r="I28" s="44">
        <v>0</v>
      </c>
    </row>
    <row r="29" spans="1:10" ht="13.5" customHeight="1" x14ac:dyDescent="0.2">
      <c r="A29" s="246" t="s">
        <v>78</v>
      </c>
      <c r="B29" s="246"/>
      <c r="C29" s="246"/>
      <c r="D29" s="45">
        <v>0</v>
      </c>
      <c r="E29" s="246" t="s">
        <v>28</v>
      </c>
      <c r="F29" s="246"/>
      <c r="G29" s="246"/>
      <c r="H29" s="246"/>
      <c r="I29" s="92" t="e">
        <f>SUM(I23:I28)</f>
        <v>#NUM!</v>
      </c>
    </row>
    <row r="30" spans="1:10" ht="13.5" customHeight="1" x14ac:dyDescent="0.2">
      <c r="A30" s="246" t="s">
        <v>222</v>
      </c>
      <c r="B30" s="246"/>
      <c r="C30" s="246"/>
      <c r="D30" s="11">
        <f>D29-D28+I13+D24+D25</f>
        <v>0</v>
      </c>
      <c r="E30" s="246" t="s">
        <v>29</v>
      </c>
      <c r="F30" s="246"/>
      <c r="G30" s="246"/>
      <c r="H30" s="246"/>
      <c r="I30" s="92">
        <f>H21</f>
        <v>0</v>
      </c>
    </row>
    <row r="31" spans="1:10" ht="13.5" customHeight="1" x14ac:dyDescent="0.2">
      <c r="A31" s="312" t="s">
        <v>79</v>
      </c>
      <c r="B31" s="313"/>
      <c r="C31" s="119" t="str">
        <f>IF(D31&lt;=(D28*0.01),"","Error")</f>
        <v/>
      </c>
      <c r="D31" s="45">
        <v>0</v>
      </c>
      <c r="E31" s="246" t="s">
        <v>30</v>
      </c>
      <c r="F31" s="246"/>
      <c r="G31" s="246"/>
      <c r="H31" s="246"/>
      <c r="I31" s="92" t="e">
        <f>SUM(I29:I30)</f>
        <v>#NUM!</v>
      </c>
    </row>
    <row r="32" spans="1:10" ht="13.5" customHeight="1" x14ac:dyDescent="0.2">
      <c r="A32" s="312" t="s">
        <v>80</v>
      </c>
      <c r="B32" s="313"/>
      <c r="C32" s="311"/>
      <c r="D32" s="45">
        <v>0</v>
      </c>
      <c r="E32" s="248" t="s">
        <v>31</v>
      </c>
      <c r="F32" s="252"/>
      <c r="G32" s="252"/>
      <c r="H32" s="252"/>
      <c r="I32" s="249"/>
    </row>
    <row r="33" spans="1:12" ht="13.5" customHeight="1" x14ac:dyDescent="0.2">
      <c r="A33" s="246" t="s">
        <v>81</v>
      </c>
      <c r="B33" s="246"/>
      <c r="C33" s="246"/>
      <c r="D33" s="32">
        <f>SUM(D30:D32)</f>
        <v>0</v>
      </c>
      <c r="E33" s="383" t="s">
        <v>82</v>
      </c>
      <c r="F33" s="384"/>
      <c r="G33" s="384"/>
      <c r="H33" s="385"/>
      <c r="I33" s="388" t="e">
        <f>SUM(D28/C16)</f>
        <v>#DIV/0!</v>
      </c>
    </row>
    <row r="34" spans="1:12" ht="13.5" customHeight="1" x14ac:dyDescent="0.2">
      <c r="A34" s="312" t="s">
        <v>83</v>
      </c>
      <c r="B34" s="313"/>
      <c r="C34" s="311"/>
      <c r="D34" s="45">
        <v>0</v>
      </c>
      <c r="E34" s="285"/>
      <c r="F34" s="286"/>
      <c r="G34" s="286"/>
      <c r="H34" s="386"/>
      <c r="I34" s="389"/>
    </row>
    <row r="35" spans="1:12" ht="13.5" customHeight="1" x14ac:dyDescent="0.2">
      <c r="A35" s="312" t="s">
        <v>87</v>
      </c>
      <c r="B35" s="313"/>
      <c r="C35" s="311"/>
      <c r="D35" s="11">
        <f>SUM(D33,-D34)</f>
        <v>0</v>
      </c>
      <c r="E35" s="287"/>
      <c r="F35" s="288"/>
      <c r="G35" s="288"/>
      <c r="H35" s="387"/>
      <c r="I35" s="390"/>
    </row>
    <row r="36" spans="1:12" ht="13.5" customHeight="1" x14ac:dyDescent="0.2">
      <c r="A36" s="246" t="s">
        <v>84</v>
      </c>
      <c r="B36" s="246"/>
      <c r="C36" s="246"/>
      <c r="D36" s="45">
        <v>0</v>
      </c>
      <c r="E36" s="81" t="s">
        <v>42</v>
      </c>
      <c r="F36" s="312" t="s">
        <v>63</v>
      </c>
      <c r="G36" s="313"/>
      <c r="H36" s="311"/>
      <c r="I36" s="94" t="e">
        <f>I31/D43</f>
        <v>#NUM!</v>
      </c>
    </row>
    <row r="37" spans="1:12" ht="13.5" customHeight="1" x14ac:dyDescent="0.2">
      <c r="A37" s="248" t="s">
        <v>13</v>
      </c>
      <c r="B37" s="252"/>
      <c r="C37" s="252"/>
      <c r="D37" s="249"/>
      <c r="E37" s="316"/>
      <c r="F37" s="317"/>
      <c r="G37" s="317"/>
      <c r="H37" s="317"/>
      <c r="I37" s="318"/>
      <c r="L37" s="9"/>
    </row>
    <row r="38" spans="1:12" ht="13.5" customHeight="1" x14ac:dyDescent="0.2">
      <c r="A38" s="322" t="s">
        <v>14</v>
      </c>
      <c r="B38" s="322"/>
      <c r="C38" s="322"/>
      <c r="D38" s="45">
        <v>0</v>
      </c>
      <c r="E38" s="248" t="s">
        <v>180</v>
      </c>
      <c r="F38" s="252"/>
      <c r="G38" s="249"/>
      <c r="H38" s="185">
        <v>0</v>
      </c>
      <c r="I38" s="186"/>
      <c r="L38" s="9"/>
    </row>
    <row r="39" spans="1:12" ht="13.5" customHeight="1" x14ac:dyDescent="0.2">
      <c r="A39" s="319" t="s">
        <v>15</v>
      </c>
      <c r="B39" s="320"/>
      <c r="C39" s="321"/>
      <c r="D39" s="45">
        <v>0</v>
      </c>
      <c r="E39" s="79" t="s">
        <v>172</v>
      </c>
      <c r="F39" s="252" t="s">
        <v>181</v>
      </c>
      <c r="G39" s="252"/>
      <c r="H39" s="333"/>
      <c r="I39" s="334"/>
      <c r="L39" s="9"/>
    </row>
    <row r="40" spans="1:12" ht="13.5" customHeight="1" x14ac:dyDescent="0.2">
      <c r="A40" s="319" t="s">
        <v>16</v>
      </c>
      <c r="B40" s="320"/>
      <c r="C40" s="321"/>
      <c r="D40" s="45">
        <v>0</v>
      </c>
      <c r="E40" s="80" t="s">
        <v>58</v>
      </c>
      <c r="F40" s="248" t="s">
        <v>182</v>
      </c>
      <c r="G40" s="249"/>
      <c r="H40" s="185">
        <v>0</v>
      </c>
      <c r="I40" s="186"/>
      <c r="L40" s="9"/>
    </row>
    <row r="41" spans="1:12" ht="13.5" customHeight="1" x14ac:dyDescent="0.2">
      <c r="A41" s="319" t="s">
        <v>17</v>
      </c>
      <c r="B41" s="320"/>
      <c r="C41" s="321"/>
      <c r="D41" s="45">
        <v>0</v>
      </c>
      <c r="E41" s="80"/>
      <c r="F41" s="248" t="s">
        <v>183</v>
      </c>
      <c r="G41" s="249"/>
      <c r="H41" s="331"/>
      <c r="I41" s="332"/>
    </row>
    <row r="42" spans="1:12" ht="13.5" customHeight="1" x14ac:dyDescent="0.2">
      <c r="A42" s="319" t="s">
        <v>18</v>
      </c>
      <c r="B42" s="320"/>
      <c r="C42" s="321"/>
      <c r="D42" s="45">
        <v>0</v>
      </c>
      <c r="E42" s="75"/>
      <c r="F42" s="328" t="s">
        <v>184</v>
      </c>
      <c r="G42" s="329"/>
      <c r="H42" s="329"/>
      <c r="I42" s="330"/>
    </row>
    <row r="43" spans="1:12" ht="13.5" customHeight="1" x14ac:dyDescent="0.2">
      <c r="A43" s="246" t="s">
        <v>88</v>
      </c>
      <c r="B43" s="246"/>
      <c r="C43" s="246"/>
      <c r="D43" s="11">
        <f>SUM(D38:D42)</f>
        <v>0</v>
      </c>
      <c r="E43" s="76"/>
      <c r="F43" s="358"/>
      <c r="G43" s="358"/>
      <c r="H43" s="358"/>
      <c r="I43" s="358"/>
    </row>
    <row r="44" spans="1:12" ht="13.5" customHeight="1" x14ac:dyDescent="0.2">
      <c r="A44" s="282" t="s">
        <v>54</v>
      </c>
      <c r="B44" s="283"/>
      <c r="C44" s="283"/>
      <c r="D44" s="283"/>
      <c r="E44" s="283"/>
      <c r="F44" s="283"/>
      <c r="G44" s="283"/>
      <c r="H44" s="283"/>
      <c r="I44" s="284"/>
    </row>
    <row r="45" spans="1:12" ht="13.5" customHeight="1" x14ac:dyDescent="0.2">
      <c r="A45" s="349"/>
      <c r="B45" s="350"/>
      <c r="C45" s="350"/>
      <c r="D45" s="350"/>
      <c r="E45" s="350"/>
      <c r="F45" s="350"/>
      <c r="G45" s="350"/>
      <c r="H45" s="350"/>
      <c r="I45" s="351"/>
    </row>
    <row r="46" spans="1:12" ht="13.5" customHeight="1" x14ac:dyDescent="0.2">
      <c r="A46" s="349"/>
      <c r="B46" s="350"/>
      <c r="C46" s="350"/>
      <c r="D46" s="350"/>
      <c r="E46" s="350"/>
      <c r="F46" s="350"/>
      <c r="G46" s="350"/>
      <c r="H46" s="350"/>
      <c r="I46" s="351"/>
    </row>
    <row r="47" spans="1:12" ht="13.5" customHeight="1" x14ac:dyDescent="0.2">
      <c r="A47" s="352"/>
      <c r="B47" s="353"/>
      <c r="C47" s="353"/>
      <c r="D47" s="353"/>
      <c r="E47" s="353"/>
      <c r="F47" s="353"/>
      <c r="G47" s="353"/>
      <c r="H47" s="353"/>
      <c r="I47" s="354"/>
    </row>
    <row r="48" spans="1:12" ht="15" customHeight="1" x14ac:dyDescent="0.2">
      <c r="A48" s="380" t="s">
        <v>197</v>
      </c>
      <c r="B48" s="381"/>
      <c r="C48" s="381"/>
      <c r="D48" s="381"/>
      <c r="E48" s="381"/>
      <c r="F48" s="381"/>
      <c r="G48" s="381"/>
      <c r="H48" s="381"/>
      <c r="I48" s="382"/>
    </row>
    <row r="49" spans="1:9" ht="15" customHeight="1" x14ac:dyDescent="0.2">
      <c r="A49" s="376" t="s">
        <v>188</v>
      </c>
      <c r="B49" s="377"/>
      <c r="C49" s="377"/>
      <c r="D49" s="377"/>
      <c r="E49" s="377"/>
      <c r="F49" s="377"/>
      <c r="G49" s="377"/>
      <c r="H49" s="377"/>
      <c r="I49" s="378"/>
    </row>
    <row r="50" spans="1:9" ht="13.5" customHeight="1" x14ac:dyDescent="0.2">
      <c r="A50" s="259"/>
      <c r="B50" s="260"/>
      <c r="C50" s="260"/>
      <c r="D50" s="260"/>
      <c r="E50" s="260"/>
      <c r="F50" s="260"/>
      <c r="G50" s="260"/>
      <c r="H50" s="260"/>
      <c r="I50" s="261"/>
    </row>
    <row r="51" spans="1:9" ht="13.5" customHeight="1" x14ac:dyDescent="0.2">
      <c r="A51" s="73" t="s">
        <v>37</v>
      </c>
      <c r="B51" s="324" t="s">
        <v>55</v>
      </c>
      <c r="C51" s="324"/>
      <c r="D51" s="324"/>
      <c r="E51" s="74"/>
      <c r="F51" s="21" t="s">
        <v>56</v>
      </c>
      <c r="G51" s="324" t="s">
        <v>61</v>
      </c>
      <c r="H51" s="324"/>
      <c r="I51" s="21" t="s">
        <v>56</v>
      </c>
    </row>
    <row r="52" spans="1:9" ht="13.5" customHeight="1" x14ac:dyDescent="0.2">
      <c r="A52" s="6" t="s">
        <v>38</v>
      </c>
      <c r="B52" s="270"/>
      <c r="C52" s="271"/>
      <c r="D52" s="336"/>
      <c r="E52" s="83"/>
      <c r="F52" s="273"/>
      <c r="G52" s="269"/>
      <c r="H52" s="269"/>
      <c r="I52" s="269"/>
    </row>
    <row r="53" spans="1:9" ht="13.5" customHeight="1" x14ac:dyDescent="0.2">
      <c r="A53" s="7" t="s">
        <v>39</v>
      </c>
      <c r="B53" s="169"/>
      <c r="C53" s="272"/>
      <c r="D53" s="170"/>
      <c r="E53" s="109"/>
      <c r="F53" s="274"/>
      <c r="G53" s="379"/>
      <c r="H53" s="379"/>
      <c r="I53" s="379"/>
    </row>
    <row r="54" spans="1:9" ht="13.5" customHeight="1" x14ac:dyDescent="0.2"/>
    <row r="55" spans="1:9" ht="48.75" customHeight="1" x14ac:dyDescent="0.2">
      <c r="A55" s="346" t="s">
        <v>234</v>
      </c>
      <c r="B55" s="155"/>
      <c r="C55" s="155"/>
      <c r="D55" s="155"/>
      <c r="E55" s="155"/>
      <c r="F55" s="155"/>
      <c r="G55" s="155"/>
      <c r="H55" s="155"/>
      <c r="I55" s="155"/>
    </row>
    <row r="56" spans="1:9" ht="13.5" x14ac:dyDescent="0.25">
      <c r="A56" s="15" t="s">
        <v>65</v>
      </c>
      <c r="B56" s="15"/>
      <c r="C56" s="335"/>
      <c r="D56" s="335"/>
      <c r="E56" s="335"/>
      <c r="F56" s="335"/>
      <c r="G56" s="15"/>
      <c r="H56" s="362" t="s">
        <v>231</v>
      </c>
      <c r="I56" s="363"/>
    </row>
  </sheetData>
  <sheetProtection algorithmName="SHA-512" hashValue="g5eBUPfmWbgg0qKuOzcxNblUFxmeCg1/7GOQjkXqHxfQBeIt7TThzmjDGktUY1UmrEcBhWRTM35ji4fKyHN+fg==" saltValue="zpt11w4aBY0XjBoMCxt1sA==" spinCount="100000" sheet="1" selectLockedCells="1"/>
  <mergeCells count="113">
    <mergeCell ref="H56:I56"/>
    <mergeCell ref="G4:H5"/>
    <mergeCell ref="I4:I5"/>
    <mergeCell ref="C56:F56"/>
    <mergeCell ref="A1:B1"/>
    <mergeCell ref="C1:F1"/>
    <mergeCell ref="A3:C3"/>
    <mergeCell ref="D3:F4"/>
    <mergeCell ref="A4:C5"/>
    <mergeCell ref="D5:F5"/>
    <mergeCell ref="G1:I1"/>
    <mergeCell ref="A2:D2"/>
    <mergeCell ref="G7:H7"/>
    <mergeCell ref="F2:I2"/>
    <mergeCell ref="B8:C8"/>
    <mergeCell ref="G8:H8"/>
    <mergeCell ref="D7:F7"/>
    <mergeCell ref="D8:F8"/>
    <mergeCell ref="G3:I3"/>
    <mergeCell ref="B6:C6"/>
    <mergeCell ref="D6:F6"/>
    <mergeCell ref="G6:I6"/>
    <mergeCell ref="G9:H9"/>
    <mergeCell ref="D9:F9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31:B31"/>
    <mergeCell ref="E31:H31"/>
    <mergeCell ref="A32:C32"/>
    <mergeCell ref="E32:I32"/>
    <mergeCell ref="A33:C33"/>
    <mergeCell ref="A28:C28"/>
    <mergeCell ref="E28:H28"/>
    <mergeCell ref="A29:C29"/>
    <mergeCell ref="E29:H29"/>
    <mergeCell ref="A30:C30"/>
    <mergeCell ref="E30:H30"/>
    <mergeCell ref="F40:G40"/>
    <mergeCell ref="H40:I40"/>
    <mergeCell ref="F41:G41"/>
    <mergeCell ref="F42:I42"/>
    <mergeCell ref="E37:I37"/>
    <mergeCell ref="A34:C34"/>
    <mergeCell ref="A35:C35"/>
    <mergeCell ref="A36:C36"/>
    <mergeCell ref="F36:H36"/>
    <mergeCell ref="A40:C40"/>
    <mergeCell ref="A41:C41"/>
    <mergeCell ref="H41:I41"/>
    <mergeCell ref="A42:C42"/>
    <mergeCell ref="A37:D37"/>
    <mergeCell ref="A38:C38"/>
    <mergeCell ref="A39:C39"/>
    <mergeCell ref="E38:G38"/>
    <mergeCell ref="H38:I38"/>
    <mergeCell ref="F39:G39"/>
    <mergeCell ref="H39:I39"/>
    <mergeCell ref="E33:H35"/>
    <mergeCell ref="I33:I35"/>
    <mergeCell ref="A55:I55"/>
    <mergeCell ref="A49:I50"/>
    <mergeCell ref="B51:D51"/>
    <mergeCell ref="G51:H51"/>
    <mergeCell ref="B52:D53"/>
    <mergeCell ref="F52:F53"/>
    <mergeCell ref="G52:H53"/>
    <mergeCell ref="I52:I53"/>
    <mergeCell ref="A43:C43"/>
    <mergeCell ref="A44:I44"/>
    <mergeCell ref="A45:I47"/>
    <mergeCell ref="A48:I48"/>
    <mergeCell ref="F43:I43"/>
  </mergeCells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3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31" xr:uid="{00000000-0002-0000-0300-000001000000}">
      <formula1>0</formula1>
      <formula2>D28*0.01</formula2>
    </dataValidation>
  </dataValidations>
  <pageMargins left="0.25" right="0.25" top="0.25" bottom="0.25" header="0.5" footer="0.5"/>
  <pageSetup scale="91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6"/>
  <sheetViews>
    <sheetView zoomScaleNormal="100" workbookViewId="0">
      <selection activeCell="A4" sqref="A4:C5"/>
    </sheetView>
  </sheetViews>
  <sheetFormatPr defaultColWidth="9.28515625" defaultRowHeight="12.75" x14ac:dyDescent="0.2"/>
  <cols>
    <col min="1" max="1" width="29.28515625" style="1" customWidth="1"/>
    <col min="2" max="2" width="8.28515625" style="1" customWidth="1"/>
    <col min="3" max="3" width="9.5703125" style="1" customWidth="1"/>
    <col min="4" max="4" width="11.5703125" style="1" customWidth="1"/>
    <col min="5" max="5" width="0.28515625" style="1" hidden="1" customWidth="1"/>
    <col min="6" max="6" width="9" style="1" customWidth="1"/>
    <col min="7" max="7" width="17.42578125" style="1" customWidth="1"/>
    <col min="8" max="9" width="9.28515625" style="1" customWidth="1"/>
    <col min="10" max="10" width="9" style="1" bestFit="1" customWidth="1"/>
    <col min="11" max="16384" width="9.28515625" style="1"/>
  </cols>
  <sheetData>
    <row r="1" spans="1:9" ht="36.75" customHeight="1" x14ac:dyDescent="0.3">
      <c r="A1" s="279" t="s">
        <v>36</v>
      </c>
      <c r="B1" s="279"/>
      <c r="C1" s="280" t="s">
        <v>0</v>
      </c>
      <c r="D1" s="280"/>
      <c r="E1" s="280"/>
      <c r="F1" s="280"/>
      <c r="G1" s="200" t="s">
        <v>235</v>
      </c>
      <c r="H1" s="200"/>
      <c r="I1" s="200"/>
    </row>
    <row r="2" spans="1:9" ht="20.25" x14ac:dyDescent="0.2">
      <c r="A2" s="205" t="s">
        <v>237</v>
      </c>
      <c r="B2" s="205"/>
      <c r="C2" s="205"/>
      <c r="D2" s="205"/>
      <c r="E2" s="89"/>
      <c r="F2" s="394" t="s">
        <v>223</v>
      </c>
      <c r="G2" s="394"/>
      <c r="H2" s="394"/>
      <c r="I2" s="394"/>
    </row>
    <row r="3" spans="1:9" ht="13.5" customHeight="1" x14ac:dyDescent="0.2">
      <c r="A3" s="171" t="s">
        <v>191</v>
      </c>
      <c r="B3" s="172"/>
      <c r="C3" s="173"/>
      <c r="D3" s="208" t="s">
        <v>175</v>
      </c>
      <c r="E3" s="209"/>
      <c r="F3" s="210"/>
      <c r="G3" s="282" t="s">
        <v>67</v>
      </c>
      <c r="H3" s="283"/>
      <c r="I3" s="284"/>
    </row>
    <row r="4" spans="1:9" ht="13.5" customHeight="1" x14ac:dyDescent="0.2">
      <c r="A4" s="223"/>
      <c r="B4" s="224"/>
      <c r="C4" s="225"/>
      <c r="D4" s="211"/>
      <c r="E4" s="212"/>
      <c r="F4" s="213"/>
      <c r="G4" s="285" t="s">
        <v>219</v>
      </c>
      <c r="H4" s="286"/>
      <c r="I4" s="392" t="s">
        <v>91</v>
      </c>
    </row>
    <row r="5" spans="1:9" ht="13.5" customHeight="1" x14ac:dyDescent="0.25">
      <c r="A5" s="226"/>
      <c r="B5" s="227"/>
      <c r="C5" s="228"/>
      <c r="D5" s="214"/>
      <c r="E5" s="215"/>
      <c r="F5" s="216"/>
      <c r="G5" s="287"/>
      <c r="H5" s="288"/>
      <c r="I5" s="393"/>
    </row>
    <row r="6" spans="1:9" ht="13.5" customHeight="1" x14ac:dyDescent="0.2">
      <c r="A6" s="85" t="s">
        <v>1</v>
      </c>
      <c r="B6" s="292" t="s">
        <v>2</v>
      </c>
      <c r="C6" s="291"/>
      <c r="D6" s="171" t="s">
        <v>169</v>
      </c>
      <c r="E6" s="172"/>
      <c r="F6" s="173"/>
      <c r="G6" s="293" t="s">
        <v>47</v>
      </c>
      <c r="H6" s="293"/>
      <c r="I6" s="294"/>
    </row>
    <row r="7" spans="1:9" ht="13.5" customHeight="1" x14ac:dyDescent="0.3">
      <c r="A7" s="53"/>
      <c r="B7" s="116"/>
      <c r="C7" s="118" t="str">
        <f>CONCATENATE("xxx-xx-",RIGHT(B7, 4))</f>
        <v>xxx-xx-</v>
      </c>
      <c r="D7" s="189"/>
      <c r="E7" s="190"/>
      <c r="F7" s="191"/>
      <c r="G7" s="289" t="s">
        <v>50</v>
      </c>
      <c r="H7" s="289"/>
      <c r="I7" s="142"/>
    </row>
    <row r="8" spans="1:9" ht="13.5" customHeight="1" x14ac:dyDescent="0.2">
      <c r="A8" s="86" t="s">
        <v>40</v>
      </c>
      <c r="B8" s="290" t="s">
        <v>41</v>
      </c>
      <c r="C8" s="291"/>
      <c r="D8" s="171" t="s">
        <v>170</v>
      </c>
      <c r="E8" s="172"/>
      <c r="F8" s="173"/>
      <c r="G8" s="289" t="s">
        <v>51</v>
      </c>
      <c r="H8" s="289"/>
      <c r="I8" s="142"/>
    </row>
    <row r="9" spans="1:9" ht="13.5" customHeight="1" x14ac:dyDescent="0.25">
      <c r="A9" s="53"/>
      <c r="B9" s="116"/>
      <c r="C9" s="118" t="str">
        <f>CONCATENATE("xxx-xx-",RIGHT(B9, 4))</f>
        <v>xxx-xx-</v>
      </c>
      <c r="D9" s="192"/>
      <c r="E9" s="193"/>
      <c r="F9" s="194"/>
      <c r="G9" s="289" t="s">
        <v>52</v>
      </c>
      <c r="H9" s="289"/>
      <c r="I9" s="142"/>
    </row>
    <row r="10" spans="1:9" ht="13.5" customHeight="1" x14ac:dyDescent="0.2">
      <c r="A10" s="295" t="s">
        <v>59</v>
      </c>
      <c r="B10" s="290" t="s">
        <v>48</v>
      </c>
      <c r="C10" s="297"/>
      <c r="D10" s="298" t="s">
        <v>62</v>
      </c>
      <c r="E10" s="299"/>
      <c r="F10" s="299"/>
      <c r="G10" s="302" t="s">
        <v>53</v>
      </c>
      <c r="H10" s="293"/>
      <c r="I10" s="294"/>
    </row>
    <row r="11" spans="1:9" ht="13.5" customHeight="1" x14ac:dyDescent="0.2">
      <c r="A11" s="296"/>
      <c r="B11" s="303" t="s">
        <v>4</v>
      </c>
      <c r="C11" s="304"/>
      <c r="D11" s="300"/>
      <c r="E11" s="301"/>
      <c r="F11" s="301"/>
      <c r="G11" s="305" t="s">
        <v>46</v>
      </c>
      <c r="H11" s="289"/>
      <c r="I11" s="50">
        <v>0</v>
      </c>
    </row>
    <row r="12" spans="1:9" ht="13.5" customHeight="1" x14ac:dyDescent="0.2">
      <c r="A12" s="23">
        <f>D28</f>
        <v>0</v>
      </c>
      <c r="B12" s="229">
        <f>A12 * 0.01</f>
        <v>0</v>
      </c>
      <c r="C12" s="237"/>
      <c r="D12" s="229">
        <f>(A12 + (FLOOR(B12,1)-(FLOOR(D31,1))))</f>
        <v>0</v>
      </c>
      <c r="E12" s="230"/>
      <c r="F12" s="230"/>
      <c r="G12" s="305" t="s">
        <v>44</v>
      </c>
      <c r="H12" s="289"/>
      <c r="I12" s="49">
        <v>0</v>
      </c>
    </row>
    <row r="13" spans="1:9" ht="13.5" customHeight="1" x14ac:dyDescent="0.2">
      <c r="A13" s="86" t="s">
        <v>32</v>
      </c>
      <c r="B13" s="290" t="s">
        <v>174</v>
      </c>
      <c r="C13" s="297"/>
      <c r="D13" s="290" t="s">
        <v>33</v>
      </c>
      <c r="E13" s="291"/>
      <c r="F13" s="291"/>
      <c r="G13" s="285" t="s">
        <v>45</v>
      </c>
      <c r="H13" s="286"/>
      <c r="I13" s="306">
        <f>I11-I12</f>
        <v>0</v>
      </c>
    </row>
    <row r="14" spans="1:9" ht="13.5" customHeight="1" x14ac:dyDescent="0.2">
      <c r="A14" s="48">
        <v>0</v>
      </c>
      <c r="B14" s="235">
        <v>0</v>
      </c>
      <c r="C14" s="236"/>
      <c r="D14" s="242">
        <v>0</v>
      </c>
      <c r="E14" s="243"/>
      <c r="F14" s="243"/>
      <c r="G14" s="287"/>
      <c r="H14" s="288"/>
      <c r="I14" s="307"/>
    </row>
    <row r="15" spans="1:9" ht="13.5" customHeight="1" x14ac:dyDescent="0.2">
      <c r="A15" s="282" t="s">
        <v>34</v>
      </c>
      <c r="B15" s="284"/>
      <c r="C15" s="308" t="s">
        <v>227</v>
      </c>
      <c r="D15" s="309"/>
      <c r="E15" s="309"/>
      <c r="F15" s="310"/>
      <c r="G15" s="171" t="s">
        <v>200</v>
      </c>
      <c r="H15" s="172"/>
      <c r="I15" s="173"/>
    </row>
    <row r="16" spans="1:9" ht="13.5" customHeight="1" x14ac:dyDescent="0.2">
      <c r="A16" s="169"/>
      <c r="B16" s="170"/>
      <c r="C16" s="163">
        <v>0</v>
      </c>
      <c r="D16" s="164"/>
      <c r="E16" s="164"/>
      <c r="F16" s="165"/>
      <c r="G16" s="174">
        <v>0</v>
      </c>
      <c r="H16" s="175"/>
      <c r="I16" s="176"/>
    </row>
    <row r="17" spans="1:10" ht="25.5" x14ac:dyDescent="0.2">
      <c r="A17" s="248" t="s">
        <v>66</v>
      </c>
      <c r="B17" s="252"/>
      <c r="C17" s="252"/>
      <c r="D17" s="249"/>
      <c r="E17" s="248" t="s">
        <v>7</v>
      </c>
      <c r="F17" s="252"/>
      <c r="G17" s="249"/>
      <c r="H17" s="17" t="s">
        <v>9</v>
      </c>
      <c r="I17" s="17" t="s">
        <v>8</v>
      </c>
    </row>
    <row r="18" spans="1:10" ht="13.5" customHeight="1" x14ac:dyDescent="0.2">
      <c r="A18" s="246" t="s">
        <v>69</v>
      </c>
      <c r="B18" s="246"/>
      <c r="C18" s="246"/>
      <c r="D18" s="43">
        <v>0</v>
      </c>
      <c r="E18" s="246" t="s">
        <v>19</v>
      </c>
      <c r="F18" s="246"/>
      <c r="G18" s="246"/>
      <c r="H18" s="44">
        <v>0</v>
      </c>
      <c r="I18" s="45">
        <v>0</v>
      </c>
    </row>
    <row r="19" spans="1:10" ht="13.5" customHeight="1" x14ac:dyDescent="0.2">
      <c r="A19" s="246" t="s">
        <v>109</v>
      </c>
      <c r="B19" s="246"/>
      <c r="C19" s="246"/>
      <c r="D19" s="43">
        <v>0</v>
      </c>
      <c r="E19" s="246" t="s">
        <v>20</v>
      </c>
      <c r="F19" s="246"/>
      <c r="G19" s="246"/>
      <c r="H19" s="44">
        <v>0</v>
      </c>
      <c r="I19" s="5"/>
    </row>
    <row r="20" spans="1:10" ht="13.5" customHeight="1" x14ac:dyDescent="0.2">
      <c r="A20" s="395" t="s">
        <v>107</v>
      </c>
      <c r="B20" s="395"/>
      <c r="C20" s="395"/>
      <c r="D20" s="43">
        <v>0</v>
      </c>
      <c r="E20" s="246" t="s">
        <v>21</v>
      </c>
      <c r="F20" s="246"/>
      <c r="G20" s="246"/>
      <c r="H20" s="44">
        <v>0</v>
      </c>
      <c r="I20" s="45">
        <v>0</v>
      </c>
    </row>
    <row r="21" spans="1:10" ht="13.5" customHeight="1" x14ac:dyDescent="0.2">
      <c r="A21" s="395" t="s">
        <v>108</v>
      </c>
      <c r="B21" s="395"/>
      <c r="C21" s="395"/>
      <c r="D21" s="45">
        <v>0</v>
      </c>
      <c r="E21" s="246" t="s">
        <v>22</v>
      </c>
      <c r="F21" s="246"/>
      <c r="G21" s="246"/>
      <c r="H21" s="18">
        <f>SUM(H18:H20)</f>
        <v>0</v>
      </c>
      <c r="I21" s="5"/>
    </row>
    <row r="22" spans="1:10" ht="13.5" customHeight="1" x14ac:dyDescent="0.2">
      <c r="A22" s="395" t="s">
        <v>70</v>
      </c>
      <c r="B22" s="395"/>
      <c r="C22" s="395"/>
      <c r="D22" s="45">
        <v>0</v>
      </c>
      <c r="E22" s="248" t="s">
        <v>23</v>
      </c>
      <c r="F22" s="252"/>
      <c r="G22" s="252"/>
      <c r="H22" s="252"/>
      <c r="I22" s="249"/>
    </row>
    <row r="23" spans="1:10" ht="13.5" customHeight="1" x14ac:dyDescent="0.2">
      <c r="A23" s="246" t="s">
        <v>71</v>
      </c>
      <c r="B23" s="246"/>
      <c r="C23" s="246"/>
      <c r="D23" s="30">
        <f>SUM(I13)</f>
        <v>0</v>
      </c>
      <c r="E23" s="246" t="s">
        <v>24</v>
      </c>
      <c r="F23" s="246"/>
      <c r="G23" s="246"/>
      <c r="H23" s="246"/>
      <c r="I23" s="91" t="e">
        <f>-PMT(D14/12,B14*12,D12,0,0)</f>
        <v>#NUM!</v>
      </c>
      <c r="J23" s="12"/>
    </row>
    <row r="24" spans="1:10" ht="13.5" customHeight="1" x14ac:dyDescent="0.2">
      <c r="A24" s="246" t="s">
        <v>72</v>
      </c>
      <c r="B24" s="246"/>
      <c r="C24" s="246"/>
      <c r="D24" s="43">
        <v>0</v>
      </c>
      <c r="E24" s="311" t="s">
        <v>25</v>
      </c>
      <c r="F24" s="246"/>
      <c r="G24" s="246"/>
      <c r="H24" s="246"/>
      <c r="I24" s="44">
        <v>0</v>
      </c>
    </row>
    <row r="25" spans="1:10" ht="13.5" customHeight="1" x14ac:dyDescent="0.2">
      <c r="A25" s="246" t="s">
        <v>73</v>
      </c>
      <c r="B25" s="246"/>
      <c r="C25" s="246"/>
      <c r="D25" s="54">
        <v>0</v>
      </c>
      <c r="E25" s="246" t="s">
        <v>74</v>
      </c>
      <c r="F25" s="246"/>
      <c r="G25" s="246"/>
      <c r="H25" s="246"/>
      <c r="I25" s="44">
        <v>0</v>
      </c>
    </row>
    <row r="26" spans="1:10" ht="13.5" customHeight="1" x14ac:dyDescent="0.2">
      <c r="A26" s="246" t="s">
        <v>224</v>
      </c>
      <c r="B26" s="246"/>
      <c r="C26" s="246"/>
      <c r="D26" s="25">
        <f>SUM(D18:D25)</f>
        <v>0</v>
      </c>
      <c r="E26" s="246" t="s">
        <v>26</v>
      </c>
      <c r="F26" s="246"/>
      <c r="G26" s="246"/>
      <c r="H26" s="246"/>
      <c r="I26" s="44">
        <v>0</v>
      </c>
    </row>
    <row r="27" spans="1:10" ht="13.5" customHeight="1" x14ac:dyDescent="0.2">
      <c r="A27" s="246" t="s">
        <v>225</v>
      </c>
      <c r="B27" s="246"/>
      <c r="C27" s="246"/>
      <c r="D27" s="31">
        <f>TRUNC(IF((D26)&lt;=I34,(D26),I34))</f>
        <v>0</v>
      </c>
      <c r="E27" s="246" t="s">
        <v>76</v>
      </c>
      <c r="F27" s="246"/>
      <c r="G27" s="246"/>
      <c r="H27" s="246"/>
      <c r="I27" s="44">
        <v>0</v>
      </c>
    </row>
    <row r="28" spans="1:10" ht="13.5" customHeight="1" x14ac:dyDescent="0.2">
      <c r="A28" s="246" t="s">
        <v>77</v>
      </c>
      <c r="B28" s="246"/>
      <c r="C28" s="246"/>
      <c r="D28" s="62">
        <v>0</v>
      </c>
      <c r="E28" s="246" t="s">
        <v>27</v>
      </c>
      <c r="F28" s="246"/>
      <c r="G28" s="246"/>
      <c r="H28" s="246"/>
      <c r="I28" s="44">
        <v>0</v>
      </c>
    </row>
    <row r="29" spans="1:10" ht="13.5" customHeight="1" x14ac:dyDescent="0.2">
      <c r="A29" s="246" t="s">
        <v>78</v>
      </c>
      <c r="B29" s="246"/>
      <c r="C29" s="246"/>
      <c r="D29" s="45">
        <v>0</v>
      </c>
      <c r="E29" s="246" t="s">
        <v>28</v>
      </c>
      <c r="F29" s="246"/>
      <c r="G29" s="246"/>
      <c r="H29" s="246"/>
      <c r="I29" s="92" t="e">
        <f>SUM(I23:I28)</f>
        <v>#NUM!</v>
      </c>
    </row>
    <row r="30" spans="1:10" ht="13.5" customHeight="1" x14ac:dyDescent="0.2">
      <c r="A30" s="395" t="s">
        <v>226</v>
      </c>
      <c r="B30" s="395"/>
      <c r="C30" s="395"/>
      <c r="D30" s="11">
        <f>(D22+D23+D24+D25+D29)-D28</f>
        <v>0</v>
      </c>
      <c r="E30" s="246" t="s">
        <v>29</v>
      </c>
      <c r="F30" s="246"/>
      <c r="G30" s="246"/>
      <c r="H30" s="246"/>
      <c r="I30" s="92">
        <f>H21</f>
        <v>0</v>
      </c>
    </row>
    <row r="31" spans="1:10" ht="13.5" customHeight="1" x14ac:dyDescent="0.2">
      <c r="A31" s="312" t="s">
        <v>79</v>
      </c>
      <c r="B31" s="313"/>
      <c r="C31" s="119" t="str">
        <f>IF(D31&lt;=(D28*0.01),"","Error")</f>
        <v/>
      </c>
      <c r="D31" s="45">
        <v>0</v>
      </c>
      <c r="E31" s="246" t="s">
        <v>30</v>
      </c>
      <c r="F31" s="246"/>
      <c r="G31" s="246"/>
      <c r="H31" s="246"/>
      <c r="I31" s="92" t="e">
        <f>SUM(I29:I30)</f>
        <v>#NUM!</v>
      </c>
    </row>
    <row r="32" spans="1:10" ht="13.5" customHeight="1" x14ac:dyDescent="0.2">
      <c r="A32" s="312" t="s">
        <v>80</v>
      </c>
      <c r="B32" s="313"/>
      <c r="C32" s="311"/>
      <c r="D32" s="45">
        <v>0</v>
      </c>
      <c r="E32" s="248" t="s">
        <v>31</v>
      </c>
      <c r="F32" s="252"/>
      <c r="G32" s="252"/>
      <c r="H32" s="252"/>
      <c r="I32" s="249"/>
    </row>
    <row r="33" spans="1:12" ht="13.5" customHeight="1" x14ac:dyDescent="0.2">
      <c r="A33" s="246" t="s">
        <v>81</v>
      </c>
      <c r="B33" s="246"/>
      <c r="C33" s="246"/>
      <c r="D33" s="32">
        <f>SUM(D30:D32)</f>
        <v>0</v>
      </c>
      <c r="E33" s="144" t="s">
        <v>82</v>
      </c>
      <c r="F33" s="180" t="s">
        <v>82</v>
      </c>
      <c r="G33" s="181"/>
      <c r="H33" s="247"/>
      <c r="I33" s="150" t="e">
        <f>SUM(D28/C16)</f>
        <v>#DIV/0!</v>
      </c>
    </row>
    <row r="34" spans="1:12" ht="13.5" customHeight="1" x14ac:dyDescent="0.2">
      <c r="A34" s="312" t="s">
        <v>83</v>
      </c>
      <c r="B34" s="313"/>
      <c r="C34" s="311"/>
      <c r="D34" s="45">
        <v>0</v>
      </c>
      <c r="E34" s="140"/>
      <c r="F34" s="383" t="s">
        <v>198</v>
      </c>
      <c r="G34" s="384"/>
      <c r="H34" s="385"/>
      <c r="I34" s="396">
        <f>TRUNC(IF(C16&gt;50000,(C16*0.9775),(C16*0.9875)))</f>
        <v>0</v>
      </c>
    </row>
    <row r="35" spans="1:12" ht="13.5" customHeight="1" x14ac:dyDescent="0.2">
      <c r="A35" s="312" t="s">
        <v>87</v>
      </c>
      <c r="B35" s="313"/>
      <c r="C35" s="311"/>
      <c r="D35" s="11">
        <f>SUM(D33,-D34)</f>
        <v>0</v>
      </c>
      <c r="E35" s="141"/>
      <c r="F35" s="287" t="s">
        <v>216</v>
      </c>
      <c r="G35" s="288"/>
      <c r="H35" s="387"/>
      <c r="I35" s="397"/>
    </row>
    <row r="36" spans="1:12" ht="13.5" customHeight="1" x14ac:dyDescent="0.2">
      <c r="A36" s="246" t="s">
        <v>84</v>
      </c>
      <c r="B36" s="246"/>
      <c r="C36" s="246"/>
      <c r="D36" s="45">
        <v>0</v>
      </c>
      <c r="E36" s="138" t="s">
        <v>42</v>
      </c>
      <c r="F36" s="312" t="s">
        <v>63</v>
      </c>
      <c r="G36" s="313"/>
      <c r="H36" s="311"/>
      <c r="I36" s="94" t="e">
        <f>I31/D43</f>
        <v>#NUM!</v>
      </c>
    </row>
    <row r="37" spans="1:12" ht="13.5" customHeight="1" x14ac:dyDescent="0.2">
      <c r="A37" s="248" t="s">
        <v>13</v>
      </c>
      <c r="B37" s="252"/>
      <c r="C37" s="252"/>
      <c r="D37" s="249"/>
      <c r="E37" s="316"/>
      <c r="F37" s="317"/>
      <c r="G37" s="317"/>
      <c r="H37" s="317"/>
      <c r="I37" s="318"/>
      <c r="L37" s="9"/>
    </row>
    <row r="38" spans="1:12" ht="13.5" customHeight="1" x14ac:dyDescent="0.2">
      <c r="A38" s="322" t="s">
        <v>14</v>
      </c>
      <c r="B38" s="322"/>
      <c r="C38" s="322"/>
      <c r="D38" s="45">
        <v>0</v>
      </c>
      <c r="E38" s="248" t="s">
        <v>180</v>
      </c>
      <c r="F38" s="252"/>
      <c r="G38" s="249"/>
      <c r="H38" s="185">
        <v>0</v>
      </c>
      <c r="I38" s="186"/>
      <c r="L38" s="9"/>
    </row>
    <row r="39" spans="1:12" ht="13.5" customHeight="1" x14ac:dyDescent="0.2">
      <c r="A39" s="319" t="s">
        <v>15</v>
      </c>
      <c r="B39" s="320"/>
      <c r="C39" s="321"/>
      <c r="D39" s="45">
        <v>0</v>
      </c>
      <c r="E39" s="79" t="s">
        <v>172</v>
      </c>
      <c r="F39" s="252" t="s">
        <v>181</v>
      </c>
      <c r="G39" s="252"/>
      <c r="H39" s="333"/>
      <c r="I39" s="334"/>
      <c r="L39" s="9"/>
    </row>
    <row r="40" spans="1:12" ht="13.5" customHeight="1" x14ac:dyDescent="0.2">
      <c r="A40" s="319" t="s">
        <v>16</v>
      </c>
      <c r="B40" s="320"/>
      <c r="C40" s="321"/>
      <c r="D40" s="45">
        <v>0</v>
      </c>
      <c r="E40" s="80" t="s">
        <v>58</v>
      </c>
      <c r="F40" s="248" t="s">
        <v>182</v>
      </c>
      <c r="G40" s="249"/>
      <c r="H40" s="185">
        <v>0</v>
      </c>
      <c r="I40" s="186"/>
      <c r="L40" s="9"/>
    </row>
    <row r="41" spans="1:12" ht="13.5" customHeight="1" x14ac:dyDescent="0.2">
      <c r="A41" s="319" t="s">
        <v>17</v>
      </c>
      <c r="B41" s="320"/>
      <c r="C41" s="321"/>
      <c r="D41" s="45">
        <v>0</v>
      </c>
      <c r="E41" s="80"/>
      <c r="F41" s="248" t="s">
        <v>183</v>
      </c>
      <c r="G41" s="249"/>
      <c r="H41" s="331"/>
      <c r="I41" s="332"/>
    </row>
    <row r="42" spans="1:12" ht="13.5" customHeight="1" x14ac:dyDescent="0.2">
      <c r="A42" s="319" t="s">
        <v>18</v>
      </c>
      <c r="B42" s="320"/>
      <c r="C42" s="321"/>
      <c r="D42" s="45">
        <v>0</v>
      </c>
      <c r="E42" s="75"/>
      <c r="F42" s="328" t="s">
        <v>184</v>
      </c>
      <c r="G42" s="329"/>
      <c r="H42" s="329"/>
      <c r="I42" s="330"/>
    </row>
    <row r="43" spans="1:12" ht="13.5" customHeight="1" x14ac:dyDescent="0.2">
      <c r="A43" s="246" t="s">
        <v>88</v>
      </c>
      <c r="B43" s="246"/>
      <c r="C43" s="246"/>
      <c r="D43" s="11">
        <f>SUM(D38:D42)</f>
        <v>0</v>
      </c>
      <c r="E43" s="76"/>
      <c r="F43" s="358"/>
      <c r="G43" s="358"/>
      <c r="H43" s="358"/>
      <c r="I43" s="358"/>
    </row>
    <row r="44" spans="1:12" ht="13.5" customHeight="1" x14ac:dyDescent="0.2">
      <c r="A44" s="282" t="s">
        <v>54</v>
      </c>
      <c r="B44" s="283"/>
      <c r="C44" s="283"/>
      <c r="D44" s="283"/>
      <c r="E44" s="283"/>
      <c r="F44" s="283"/>
      <c r="G44" s="283"/>
      <c r="H44" s="283"/>
      <c r="I44" s="284"/>
    </row>
    <row r="45" spans="1:12" ht="13.5" customHeight="1" x14ac:dyDescent="0.2">
      <c r="A45" s="349"/>
      <c r="B45" s="350"/>
      <c r="C45" s="350"/>
      <c r="D45" s="350"/>
      <c r="E45" s="350"/>
      <c r="F45" s="350"/>
      <c r="G45" s="350"/>
      <c r="H45" s="350"/>
      <c r="I45" s="351"/>
    </row>
    <row r="46" spans="1:12" ht="13.5" customHeight="1" x14ac:dyDescent="0.2">
      <c r="A46" s="349"/>
      <c r="B46" s="350"/>
      <c r="C46" s="350"/>
      <c r="D46" s="350"/>
      <c r="E46" s="350"/>
      <c r="F46" s="350"/>
      <c r="G46" s="350"/>
      <c r="H46" s="350"/>
      <c r="I46" s="351"/>
    </row>
    <row r="47" spans="1:12" ht="13.5" customHeight="1" x14ac:dyDescent="0.2">
      <c r="A47" s="352"/>
      <c r="B47" s="353"/>
      <c r="C47" s="353"/>
      <c r="D47" s="353"/>
      <c r="E47" s="353"/>
      <c r="F47" s="353"/>
      <c r="G47" s="353"/>
      <c r="H47" s="353"/>
      <c r="I47" s="354"/>
    </row>
    <row r="48" spans="1:12" ht="15" customHeight="1" x14ac:dyDescent="0.2">
      <c r="A48" s="380" t="s">
        <v>197</v>
      </c>
      <c r="B48" s="381"/>
      <c r="C48" s="381"/>
      <c r="D48" s="381"/>
      <c r="E48" s="381"/>
      <c r="F48" s="381"/>
      <c r="G48" s="381"/>
      <c r="H48" s="381"/>
      <c r="I48" s="382"/>
    </row>
    <row r="49" spans="1:9" ht="15" customHeight="1" x14ac:dyDescent="0.2">
      <c r="A49" s="376" t="s">
        <v>188</v>
      </c>
      <c r="B49" s="377"/>
      <c r="C49" s="377"/>
      <c r="D49" s="377"/>
      <c r="E49" s="377"/>
      <c r="F49" s="377"/>
      <c r="G49" s="377"/>
      <c r="H49" s="377"/>
      <c r="I49" s="378"/>
    </row>
    <row r="50" spans="1:9" ht="13.5" customHeight="1" x14ac:dyDescent="0.2">
      <c r="A50" s="259"/>
      <c r="B50" s="260"/>
      <c r="C50" s="260"/>
      <c r="D50" s="260"/>
      <c r="E50" s="260"/>
      <c r="F50" s="260"/>
      <c r="G50" s="260"/>
      <c r="H50" s="260"/>
      <c r="I50" s="261"/>
    </row>
    <row r="51" spans="1:9" ht="13.5" customHeight="1" x14ac:dyDescent="0.2">
      <c r="A51" s="139" t="s">
        <v>37</v>
      </c>
      <c r="B51" s="324" t="s">
        <v>55</v>
      </c>
      <c r="C51" s="324"/>
      <c r="D51" s="324"/>
      <c r="E51" s="143"/>
      <c r="F51" s="21" t="s">
        <v>56</v>
      </c>
      <c r="G51" s="324" t="s">
        <v>61</v>
      </c>
      <c r="H51" s="324"/>
      <c r="I51" s="21" t="s">
        <v>56</v>
      </c>
    </row>
    <row r="52" spans="1:9" ht="13.5" customHeight="1" x14ac:dyDescent="0.2">
      <c r="A52" s="6" t="s">
        <v>38</v>
      </c>
      <c r="B52" s="270"/>
      <c r="C52" s="271"/>
      <c r="D52" s="336"/>
      <c r="E52" s="83"/>
      <c r="F52" s="273"/>
      <c r="G52" s="269"/>
      <c r="H52" s="269"/>
      <c r="I52" s="269"/>
    </row>
    <row r="53" spans="1:9" ht="13.5" customHeight="1" x14ac:dyDescent="0.2">
      <c r="A53" s="7" t="s">
        <v>39</v>
      </c>
      <c r="B53" s="169"/>
      <c r="C53" s="272"/>
      <c r="D53" s="170"/>
      <c r="E53" s="109"/>
      <c r="F53" s="274"/>
      <c r="G53" s="379"/>
      <c r="H53" s="379"/>
      <c r="I53" s="379"/>
    </row>
    <row r="54" spans="1:9" ht="13.5" customHeight="1" x14ac:dyDescent="0.2"/>
    <row r="55" spans="1:9" ht="46.5" customHeight="1" x14ac:dyDescent="0.2">
      <c r="A55" s="346" t="s">
        <v>234</v>
      </c>
      <c r="B55" s="155"/>
      <c r="C55" s="155"/>
      <c r="D55" s="155"/>
      <c r="E55" s="155"/>
      <c r="F55" s="155"/>
      <c r="G55" s="155"/>
      <c r="H55" s="155"/>
      <c r="I55" s="155"/>
    </row>
    <row r="56" spans="1:9" ht="13.5" x14ac:dyDescent="0.25">
      <c r="A56" s="15" t="s">
        <v>65</v>
      </c>
      <c r="B56" s="15"/>
      <c r="C56" s="335"/>
      <c r="D56" s="335"/>
      <c r="E56" s="335"/>
      <c r="F56" s="335"/>
      <c r="G56" s="15"/>
      <c r="H56" s="362" t="s">
        <v>231</v>
      </c>
      <c r="I56" s="363"/>
    </row>
  </sheetData>
  <sheetProtection algorithmName="SHA-512" hashValue="DecmTDEjvf9gUp/wdutP5F7aokY8PoXPV4ED7RZewRgteU96k+PdyvtGTmWJUMlrTd+iJAkaWVufyJ8r0HWYOA==" saltValue="7kNk97U8DBkXdp1NcxpRww==" spinCount="100000" sheet="1" selectLockedCells="1"/>
  <mergeCells count="115">
    <mergeCell ref="I4:I5"/>
    <mergeCell ref="D5:F5"/>
    <mergeCell ref="B6:C6"/>
    <mergeCell ref="D6:F6"/>
    <mergeCell ref="G6:I6"/>
    <mergeCell ref="D7:F7"/>
    <mergeCell ref="G7:H7"/>
    <mergeCell ref="A1:B1"/>
    <mergeCell ref="C1:F1"/>
    <mergeCell ref="G1:I1"/>
    <mergeCell ref="A2:D2"/>
    <mergeCell ref="F2:I2"/>
    <mergeCell ref="A3:C3"/>
    <mergeCell ref="D3:F4"/>
    <mergeCell ref="G3:I3"/>
    <mergeCell ref="A4:C5"/>
    <mergeCell ref="G4:H5"/>
    <mergeCell ref="B8:C8"/>
    <mergeCell ref="D8:F8"/>
    <mergeCell ref="G8:H8"/>
    <mergeCell ref="D9:F9"/>
    <mergeCell ref="G9:H9"/>
    <mergeCell ref="A10:A11"/>
    <mergeCell ref="B10:C10"/>
    <mergeCell ref="D10:F11"/>
    <mergeCell ref="G10:I10"/>
    <mergeCell ref="B11:C11"/>
    <mergeCell ref="I13:I14"/>
    <mergeCell ref="B14:C14"/>
    <mergeCell ref="D14:F14"/>
    <mergeCell ref="A15:B15"/>
    <mergeCell ref="C15:F15"/>
    <mergeCell ref="G15:I15"/>
    <mergeCell ref="G11:H11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28:C28"/>
    <mergeCell ref="E28:H28"/>
    <mergeCell ref="A29:C29"/>
    <mergeCell ref="E29:H29"/>
    <mergeCell ref="A30:C30"/>
    <mergeCell ref="E30:H30"/>
    <mergeCell ref="I34:I35"/>
    <mergeCell ref="F34:H34"/>
    <mergeCell ref="F35:H35"/>
    <mergeCell ref="A36:C36"/>
    <mergeCell ref="F36:H36"/>
    <mergeCell ref="A37:D37"/>
    <mergeCell ref="E37:I37"/>
    <mergeCell ref="A38:C38"/>
    <mergeCell ref="E38:G38"/>
    <mergeCell ref="H38:I38"/>
    <mergeCell ref="A31:B31"/>
    <mergeCell ref="E31:H31"/>
    <mergeCell ref="A32:C32"/>
    <mergeCell ref="E32:I32"/>
    <mergeCell ref="A33:C33"/>
    <mergeCell ref="A34:C34"/>
    <mergeCell ref="A35:C35"/>
    <mergeCell ref="F33:H33"/>
    <mergeCell ref="B52:D53"/>
    <mergeCell ref="F52:F53"/>
    <mergeCell ref="G52:H53"/>
    <mergeCell ref="I52:I53"/>
    <mergeCell ref="C56:F56"/>
    <mergeCell ref="A44:I44"/>
    <mergeCell ref="A45:I47"/>
    <mergeCell ref="A48:I48"/>
    <mergeCell ref="A49:I50"/>
    <mergeCell ref="B51:D51"/>
    <mergeCell ref="G51:H51"/>
    <mergeCell ref="H56:I56"/>
    <mergeCell ref="A55:I55"/>
    <mergeCell ref="A41:C41"/>
    <mergeCell ref="F41:G41"/>
    <mergeCell ref="H41:I41"/>
    <mergeCell ref="A42:C42"/>
    <mergeCell ref="F42:I42"/>
    <mergeCell ref="A43:C43"/>
    <mergeCell ref="F43:I43"/>
    <mergeCell ref="A39:C39"/>
    <mergeCell ref="F39:G39"/>
    <mergeCell ref="H39:I39"/>
    <mergeCell ref="A40:C40"/>
    <mergeCell ref="F40:G40"/>
    <mergeCell ref="H40:I40"/>
  </mergeCells>
  <dataValidations count="2">
    <dataValidation type="decimal" allowBlank="1" showInputMessage="1" showErrorMessage="1" errorTitle="Amount Exceeds Allowed" error="This amount exceeds calculated amount based on mortgage amount.  Please enter an amount less than or equal to 1% of base mortgage amount." sqref="D31" xr:uid="{00000000-0002-0000-0400-000000000000}">
      <formula1>0</formula1>
      <formula2>D28*0.01</formula2>
    </dataValidation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400-000001000000}">
      <formula1>D27</formula1>
    </dataValidation>
  </dataValidations>
  <pageMargins left="0.25" right="0.25" top="0.25" bottom="0.25" header="0.5" footer="0.5"/>
  <pageSetup scale="91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6"/>
  <sheetViews>
    <sheetView zoomScaleNormal="100" workbookViewId="0">
      <selection activeCell="H15" sqref="H15:I15"/>
    </sheetView>
  </sheetViews>
  <sheetFormatPr defaultColWidth="9.28515625" defaultRowHeight="15" x14ac:dyDescent="0.25"/>
  <cols>
    <col min="1" max="1" width="12.28515625" style="36" customWidth="1"/>
    <col min="2" max="2" width="16.28515625" style="36" customWidth="1"/>
    <col min="3" max="3" width="9.7109375" style="36" customWidth="1"/>
    <col min="4" max="4" width="13.7109375" style="36" customWidth="1"/>
    <col min="5" max="5" width="9.7109375" style="36" customWidth="1"/>
    <col min="6" max="6" width="14" style="36" customWidth="1"/>
    <col min="7" max="7" width="13" style="36" customWidth="1"/>
    <col min="8" max="8" width="8.42578125" style="36" customWidth="1"/>
    <col min="9" max="9" width="5.28515625" style="36" customWidth="1"/>
    <col min="10" max="16384" width="9.28515625" style="36"/>
  </cols>
  <sheetData>
    <row r="1" spans="1:9" ht="15" customHeight="1" x14ac:dyDescent="0.25">
      <c r="G1" s="200" t="s">
        <v>235</v>
      </c>
      <c r="H1" s="200"/>
      <c r="I1" s="200"/>
    </row>
    <row r="2" spans="1:9" ht="15" customHeight="1" x14ac:dyDescent="0.25">
      <c r="G2" s="200"/>
      <c r="H2" s="200"/>
      <c r="I2" s="200"/>
    </row>
    <row r="3" spans="1:9" ht="13.5" customHeight="1" x14ac:dyDescent="0.25">
      <c r="A3" s="424" t="s">
        <v>238</v>
      </c>
      <c r="B3" s="424"/>
      <c r="C3" s="424"/>
      <c r="D3" s="424"/>
      <c r="E3" s="424"/>
      <c r="F3" s="424"/>
      <c r="G3" s="424"/>
      <c r="H3" s="424"/>
      <c r="I3" s="424"/>
    </row>
    <row r="4" spans="1:9" ht="13.5" customHeight="1" x14ac:dyDescent="0.25">
      <c r="A4" s="424"/>
      <c r="B4" s="424"/>
      <c r="C4" s="424"/>
      <c r="D4" s="424"/>
      <c r="E4" s="424"/>
      <c r="F4" s="424"/>
      <c r="G4" s="424"/>
      <c r="H4" s="424"/>
      <c r="I4" s="424"/>
    </row>
    <row r="6" spans="1:9" x14ac:dyDescent="0.25">
      <c r="A6" s="399" t="s">
        <v>192</v>
      </c>
      <c r="B6" s="399"/>
      <c r="C6" s="400"/>
      <c r="D6" s="400"/>
      <c r="E6" s="400"/>
      <c r="F6" s="400"/>
      <c r="G6" s="401" t="s">
        <v>196</v>
      </c>
      <c r="H6" s="401"/>
      <c r="I6" s="401"/>
    </row>
    <row r="7" spans="1:9" ht="15" customHeight="1" x14ac:dyDescent="0.25">
      <c r="A7" s="399"/>
      <c r="B7" s="399"/>
      <c r="C7" s="400"/>
      <c r="D7" s="400"/>
      <c r="E7" s="400"/>
      <c r="F7" s="400"/>
      <c r="G7" s="401"/>
      <c r="H7" s="401"/>
      <c r="I7" s="401"/>
    </row>
    <row r="8" spans="1:9" ht="15" customHeight="1" x14ac:dyDescent="0.25">
      <c r="A8" s="402" t="s">
        <v>110</v>
      </c>
      <c r="B8" s="402"/>
      <c r="C8" s="403"/>
      <c r="D8" s="403"/>
      <c r="E8" s="403"/>
      <c r="F8" s="403"/>
      <c r="G8" s="401"/>
      <c r="H8" s="401"/>
      <c r="I8" s="401"/>
    </row>
    <row r="9" spans="1:9" ht="15" customHeight="1" x14ac:dyDescent="0.25">
      <c r="A9" s="402" t="s">
        <v>111</v>
      </c>
      <c r="B9" s="402"/>
      <c r="C9" s="403"/>
      <c r="D9" s="403"/>
      <c r="E9" s="403"/>
      <c r="F9" s="403"/>
      <c r="G9" s="401"/>
      <c r="H9" s="401"/>
      <c r="I9" s="401"/>
    </row>
    <row r="10" spans="1:9" ht="15.75" customHeight="1" x14ac:dyDescent="0.25">
      <c r="A10" s="402" t="s">
        <v>112</v>
      </c>
      <c r="B10" s="402"/>
      <c r="C10" s="403"/>
      <c r="D10" s="403"/>
      <c r="E10" s="403"/>
      <c r="F10" s="403"/>
      <c r="G10" s="401"/>
      <c r="H10" s="401"/>
      <c r="I10" s="401"/>
    </row>
    <row r="11" spans="1:9" ht="13.5" customHeight="1" x14ac:dyDescent="0.25">
      <c r="A11" s="404"/>
      <c r="B11" s="404"/>
      <c r="C11" s="404"/>
      <c r="D11" s="404"/>
      <c r="E11" s="404"/>
      <c r="F11" s="404"/>
      <c r="G11" s="404"/>
      <c r="H11" s="404"/>
      <c r="I11" s="404"/>
    </row>
    <row r="12" spans="1:9" ht="13.5" customHeight="1" x14ac:dyDescent="0.25">
      <c r="A12" s="404"/>
      <c r="B12" s="404"/>
      <c r="C12" s="404"/>
      <c r="D12" s="404"/>
      <c r="E12" s="404"/>
      <c r="F12" s="404"/>
      <c r="G12" s="404"/>
      <c r="H12" s="404"/>
      <c r="I12" s="404"/>
    </row>
    <row r="13" spans="1:9" ht="15.75" customHeight="1" x14ac:dyDescent="0.25">
      <c r="A13" s="405" t="s">
        <v>113</v>
      </c>
      <c r="B13" s="405"/>
      <c r="C13" s="405"/>
      <c r="D13" s="405"/>
      <c r="E13" s="405"/>
      <c r="F13" s="405"/>
      <c r="G13" s="405"/>
      <c r="H13" s="405"/>
      <c r="I13" s="405"/>
    </row>
    <row r="14" spans="1:9" ht="15.75" customHeight="1" x14ac:dyDescent="0.25">
      <c r="A14" s="405"/>
      <c r="B14" s="405"/>
      <c r="C14" s="405"/>
      <c r="D14" s="405"/>
      <c r="E14" s="405"/>
      <c r="F14" s="405"/>
      <c r="G14" s="405"/>
      <c r="H14" s="405"/>
      <c r="I14" s="405"/>
    </row>
    <row r="15" spans="1:9" x14ac:dyDescent="0.25">
      <c r="A15" s="406" t="s">
        <v>114</v>
      </c>
      <c r="B15" s="406"/>
      <c r="C15" s="407" t="s">
        <v>115</v>
      </c>
      <c r="D15" s="407"/>
      <c r="E15" s="407"/>
      <c r="F15" s="407"/>
      <c r="G15" s="407"/>
      <c r="H15" s="408">
        <v>0</v>
      </c>
      <c r="I15" s="408"/>
    </row>
    <row r="16" spans="1:9" x14ac:dyDescent="0.25">
      <c r="A16" s="406"/>
      <c r="B16" s="406"/>
      <c r="C16" s="407" t="s">
        <v>116</v>
      </c>
      <c r="D16" s="407"/>
      <c r="E16" s="407"/>
      <c r="F16" s="407"/>
      <c r="G16" s="407"/>
      <c r="H16" s="408">
        <v>0</v>
      </c>
      <c r="I16" s="408"/>
    </row>
    <row r="17" spans="1:9" x14ac:dyDescent="0.25">
      <c r="A17" s="406"/>
      <c r="B17" s="406"/>
      <c r="C17" s="407" t="s">
        <v>117</v>
      </c>
      <c r="D17" s="407"/>
      <c r="E17" s="407"/>
      <c r="F17" s="407"/>
      <c r="G17" s="407"/>
      <c r="H17" s="408">
        <v>0</v>
      </c>
      <c r="I17" s="408"/>
    </row>
    <row r="18" spans="1:9" x14ac:dyDescent="0.25">
      <c r="A18" s="406"/>
      <c r="B18" s="406"/>
      <c r="C18" s="407" t="s">
        <v>118</v>
      </c>
      <c r="D18" s="407"/>
      <c r="E18" s="407"/>
      <c r="F18" s="407"/>
      <c r="G18" s="407"/>
      <c r="H18" s="408">
        <v>0</v>
      </c>
      <c r="I18" s="408"/>
    </row>
    <row r="19" spans="1:9" x14ac:dyDescent="0.25">
      <c r="A19" s="409" t="s">
        <v>119</v>
      </c>
      <c r="B19" s="409"/>
      <c r="C19" s="409"/>
      <c r="D19" s="409"/>
      <c r="E19" s="409"/>
      <c r="F19" s="409"/>
      <c r="G19" s="409"/>
      <c r="H19" s="410">
        <f>H18*0.1</f>
        <v>0</v>
      </c>
      <c r="I19" s="410"/>
    </row>
    <row r="20" spans="1:9" x14ac:dyDescent="0.25">
      <c r="A20" s="409" t="s">
        <v>120</v>
      </c>
      <c r="B20" s="409"/>
      <c r="C20" s="409"/>
      <c r="D20" s="409"/>
      <c r="E20" s="409"/>
      <c r="F20" s="409"/>
      <c r="G20" s="409"/>
      <c r="H20" s="410">
        <f>H17*0.1</f>
        <v>0</v>
      </c>
      <c r="I20" s="410"/>
    </row>
    <row r="21" spans="1:9" ht="13.5" customHeight="1" x14ac:dyDescent="0.25">
      <c r="A21" s="404"/>
      <c r="B21" s="404"/>
      <c r="C21" s="404"/>
      <c r="D21" s="404"/>
      <c r="E21" s="404"/>
      <c r="F21" s="404"/>
      <c r="G21" s="404"/>
      <c r="H21" s="404"/>
      <c r="I21" s="404"/>
    </row>
    <row r="22" spans="1:9" x14ac:dyDescent="0.25">
      <c r="A22" s="411" t="s">
        <v>121</v>
      </c>
      <c r="B22" s="411"/>
      <c r="C22" s="58">
        <v>0</v>
      </c>
      <c r="D22" s="37" t="s">
        <v>122</v>
      </c>
      <c r="E22" s="57">
        <v>0</v>
      </c>
      <c r="F22" s="409" t="s">
        <v>123</v>
      </c>
      <c r="G22" s="409"/>
      <c r="H22" s="412">
        <f>C22*E22</f>
        <v>0</v>
      </c>
      <c r="I22" s="412"/>
    </row>
    <row r="23" spans="1:9" x14ac:dyDescent="0.25">
      <c r="A23" s="411" t="s">
        <v>124</v>
      </c>
      <c r="B23" s="411"/>
      <c r="C23" s="58">
        <v>0</v>
      </c>
      <c r="D23" s="37" t="s">
        <v>122</v>
      </c>
      <c r="E23" s="57">
        <v>0</v>
      </c>
      <c r="F23" s="409" t="s">
        <v>125</v>
      </c>
      <c r="G23" s="409"/>
      <c r="H23" s="412">
        <f>C23*E23</f>
        <v>0</v>
      </c>
      <c r="I23" s="412"/>
    </row>
    <row r="24" spans="1:9" ht="15" customHeight="1" x14ac:dyDescent="0.25">
      <c r="A24" s="413" t="s">
        <v>126</v>
      </c>
      <c r="B24" s="413"/>
      <c r="C24" s="59">
        <v>0</v>
      </c>
      <c r="D24" s="38" t="s">
        <v>127</v>
      </c>
      <c r="E24" s="56">
        <v>0</v>
      </c>
      <c r="F24" s="414" t="s">
        <v>128</v>
      </c>
      <c r="G24" s="415"/>
      <c r="H24" s="412">
        <f>C24*E24</f>
        <v>0</v>
      </c>
      <c r="I24" s="412"/>
    </row>
    <row r="25" spans="1:9" ht="13.5" customHeight="1" x14ac:dyDescent="0.25">
      <c r="A25" s="416"/>
      <c r="B25" s="416"/>
      <c r="C25" s="416"/>
      <c r="D25" s="416"/>
      <c r="E25" s="416"/>
      <c r="F25" s="416"/>
      <c r="G25" s="416"/>
      <c r="H25" s="416"/>
      <c r="I25" s="416"/>
    </row>
    <row r="26" spans="1:9" x14ac:dyDescent="0.25">
      <c r="A26" s="417" t="s">
        <v>138</v>
      </c>
      <c r="B26" s="417"/>
      <c r="C26" s="417"/>
      <c r="D26" s="417"/>
      <c r="E26" s="417"/>
      <c r="F26" s="417"/>
      <c r="G26" s="417"/>
      <c r="H26" s="410">
        <f>SUM(H15:I24)</f>
        <v>0</v>
      </c>
      <c r="I26" s="410"/>
    </row>
    <row r="27" spans="1:9" ht="13.5" customHeight="1" x14ac:dyDescent="0.25">
      <c r="A27" s="418"/>
      <c r="B27" s="418"/>
      <c r="C27" s="418"/>
      <c r="D27" s="418"/>
      <c r="E27" s="418"/>
      <c r="F27" s="418"/>
      <c r="G27" s="418"/>
      <c r="H27" s="418"/>
      <c r="I27" s="418"/>
    </row>
    <row r="28" spans="1:9" x14ac:dyDescent="0.25">
      <c r="A28" s="409" t="s">
        <v>129</v>
      </c>
      <c r="B28" s="409"/>
      <c r="C28" s="409"/>
      <c r="D28" s="409"/>
      <c r="E28" s="409"/>
      <c r="F28" s="409"/>
      <c r="G28" s="409"/>
      <c r="H28" s="408">
        <v>0</v>
      </c>
      <c r="I28" s="408"/>
    </row>
    <row r="29" spans="1:9" x14ac:dyDescent="0.25">
      <c r="A29" s="409" t="s">
        <v>130</v>
      </c>
      <c r="B29" s="409"/>
      <c r="C29" s="409"/>
      <c r="D29" s="409"/>
      <c r="E29" s="409"/>
      <c r="F29" s="409"/>
      <c r="G29" s="409"/>
      <c r="H29" s="408">
        <v>0</v>
      </c>
      <c r="I29" s="408"/>
    </row>
    <row r="30" spans="1:9" x14ac:dyDescent="0.25">
      <c r="A30" s="409" t="s">
        <v>131</v>
      </c>
      <c r="B30" s="409"/>
      <c r="C30" s="409"/>
      <c r="D30" s="409"/>
      <c r="E30" s="409"/>
      <c r="F30" s="409"/>
      <c r="G30" s="409"/>
      <c r="H30" s="408">
        <v>0</v>
      </c>
      <c r="I30" s="408"/>
    </row>
    <row r="31" spans="1:9" ht="13.5" customHeight="1" x14ac:dyDescent="0.25">
      <c r="A31" s="404"/>
      <c r="B31" s="404"/>
      <c r="C31" s="404"/>
      <c r="D31" s="404"/>
      <c r="E31" s="404"/>
      <c r="F31" s="404"/>
      <c r="G31" s="404"/>
      <c r="H31" s="404"/>
      <c r="I31" s="404"/>
    </row>
    <row r="32" spans="1:9" x14ac:dyDescent="0.25">
      <c r="A32" s="417" t="s">
        <v>132</v>
      </c>
      <c r="B32" s="417"/>
      <c r="C32" s="417"/>
      <c r="D32" s="417"/>
      <c r="E32" s="417"/>
      <c r="F32" s="417"/>
      <c r="G32" s="417"/>
      <c r="H32" s="410">
        <f>H26-H28-H29-H30</f>
        <v>0</v>
      </c>
      <c r="I32" s="410"/>
    </row>
    <row r="33" spans="1:9" ht="13.5" customHeight="1" x14ac:dyDescent="0.25">
      <c r="A33" s="419"/>
      <c r="B33" s="419"/>
      <c r="C33" s="419"/>
      <c r="D33" s="419"/>
      <c r="E33" s="419"/>
      <c r="F33" s="419"/>
      <c r="G33" s="419"/>
      <c r="H33" s="419"/>
      <c r="I33" s="419"/>
    </row>
    <row r="34" spans="1:9" x14ac:dyDescent="0.25">
      <c r="A34" s="417" t="s">
        <v>139</v>
      </c>
      <c r="B34" s="417"/>
      <c r="C34" s="417"/>
      <c r="D34" s="417"/>
      <c r="E34" s="417"/>
      <c r="F34" s="417"/>
      <c r="G34" s="417"/>
      <c r="H34" s="410">
        <f>H15-H28</f>
        <v>0</v>
      </c>
      <c r="I34" s="410"/>
    </row>
    <row r="35" spans="1:9" ht="13.5" customHeight="1" x14ac:dyDescent="0.25">
      <c r="A35" s="404"/>
      <c r="B35" s="404"/>
      <c r="C35" s="404"/>
      <c r="D35" s="404"/>
      <c r="E35" s="404"/>
      <c r="F35" s="404"/>
      <c r="G35" s="404"/>
      <c r="H35" s="404"/>
      <c r="I35" s="404"/>
    </row>
    <row r="36" spans="1:9" x14ac:dyDescent="0.25">
      <c r="A36" s="421" t="s">
        <v>133</v>
      </c>
      <c r="B36" s="421"/>
      <c r="C36" s="421"/>
      <c r="D36" s="421"/>
      <c r="E36" s="421"/>
      <c r="F36" s="421"/>
      <c r="G36" s="421"/>
      <c r="H36" s="421"/>
      <c r="I36" s="421"/>
    </row>
    <row r="37" spans="1:9" x14ac:dyDescent="0.25">
      <c r="A37" s="403"/>
      <c r="B37" s="403"/>
      <c r="C37" s="403"/>
      <c r="D37" s="403"/>
      <c r="E37" s="403"/>
      <c r="F37" s="403"/>
      <c r="G37" s="403"/>
      <c r="H37" s="403"/>
      <c r="I37" s="403"/>
    </row>
    <row r="38" spans="1:9" x14ac:dyDescent="0.25">
      <c r="A38" s="403"/>
      <c r="B38" s="403"/>
      <c r="C38" s="403"/>
      <c r="D38" s="403"/>
      <c r="E38" s="403"/>
      <c r="F38" s="403"/>
      <c r="G38" s="403"/>
      <c r="H38" s="403"/>
      <c r="I38" s="403"/>
    </row>
    <row r="39" spans="1:9" x14ac:dyDescent="0.25">
      <c r="A39" s="403"/>
      <c r="B39" s="403"/>
      <c r="C39" s="403"/>
      <c r="D39" s="403"/>
      <c r="E39" s="403"/>
      <c r="F39" s="403"/>
      <c r="G39" s="403"/>
      <c r="H39" s="403"/>
      <c r="I39" s="403"/>
    </row>
    <row r="40" spans="1:9" x14ac:dyDescent="0.25">
      <c r="A40" s="403"/>
      <c r="B40" s="403"/>
      <c r="C40" s="403"/>
      <c r="D40" s="403"/>
      <c r="E40" s="403"/>
      <c r="F40" s="403"/>
      <c r="G40" s="403"/>
      <c r="H40" s="403"/>
      <c r="I40" s="403"/>
    </row>
    <row r="41" spans="1:9" ht="13.5" customHeight="1" x14ac:dyDescent="0.25"/>
    <row r="42" spans="1:9" x14ac:dyDescent="0.25">
      <c r="A42" s="420" t="s">
        <v>140</v>
      </c>
      <c r="B42" s="420"/>
      <c r="C42" s="420"/>
      <c r="D42" s="420"/>
      <c r="E42" s="420"/>
      <c r="F42" s="420"/>
      <c r="G42" s="420"/>
      <c r="H42" s="420"/>
      <c r="I42" s="420"/>
    </row>
    <row r="43" spans="1:9" ht="13.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</row>
    <row r="44" spans="1:9" ht="15" customHeight="1" x14ac:dyDescent="0.3">
      <c r="A44" s="40" t="s">
        <v>134</v>
      </c>
      <c r="B44" s="422" t="s">
        <v>135</v>
      </c>
      <c r="C44" s="422"/>
      <c r="D44" s="40"/>
      <c r="E44" s="40"/>
      <c r="F44" s="40" t="s">
        <v>134</v>
      </c>
      <c r="G44" s="422" t="s">
        <v>135</v>
      </c>
      <c r="H44" s="422"/>
      <c r="I44" s="422"/>
    </row>
    <row r="45" spans="1:9" ht="15" customHeight="1" x14ac:dyDescent="0.3">
      <c r="A45" s="41">
        <v>7</v>
      </c>
      <c r="B45" s="425" t="s">
        <v>136</v>
      </c>
      <c r="C45" s="425"/>
      <c r="D45" s="41"/>
      <c r="E45" s="41"/>
      <c r="F45" s="41">
        <v>12</v>
      </c>
      <c r="G45" s="425" t="s">
        <v>228</v>
      </c>
      <c r="H45" s="425"/>
      <c r="I45" s="425"/>
    </row>
    <row r="46" spans="1:9" ht="1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</row>
    <row r="47" spans="1:9" s="1" customFormat="1" ht="15" customHeight="1" x14ac:dyDescent="0.2">
      <c r="A47" s="377" t="s">
        <v>187</v>
      </c>
      <c r="B47" s="377"/>
      <c r="C47" s="377"/>
      <c r="D47" s="377"/>
      <c r="E47" s="377"/>
      <c r="F47" s="377"/>
      <c r="G47" s="377"/>
      <c r="H47" s="377"/>
      <c r="I47" s="377"/>
    </row>
    <row r="48" spans="1:9" s="1" customFormat="1" ht="13.5" customHeight="1" x14ac:dyDescent="0.2">
      <c r="A48" s="377"/>
      <c r="B48" s="377"/>
      <c r="C48" s="377"/>
      <c r="D48" s="377"/>
      <c r="E48" s="377"/>
      <c r="F48" s="377"/>
      <c r="G48" s="377"/>
      <c r="H48" s="377"/>
      <c r="I48" s="377"/>
    </row>
    <row r="49" spans="1:9" s="1" customFormat="1" ht="12.75" customHeight="1" x14ac:dyDescent="0.2">
      <c r="A49" s="113"/>
      <c r="B49" s="113"/>
      <c r="C49" s="113"/>
      <c r="D49" s="113"/>
      <c r="E49" s="113"/>
      <c r="F49" s="113"/>
      <c r="G49" s="113"/>
      <c r="H49" s="113"/>
      <c r="I49" s="113"/>
    </row>
    <row r="50" spans="1:9" s="1" customFormat="1" ht="13.5" customHeight="1" x14ac:dyDescent="0.2">
      <c r="A50" s="423" t="s">
        <v>197</v>
      </c>
      <c r="B50" s="423"/>
      <c r="C50" s="423"/>
      <c r="D50" s="423"/>
      <c r="E50" s="423"/>
      <c r="F50" s="423"/>
      <c r="G50" s="423"/>
      <c r="H50" s="423"/>
      <c r="I50" s="423"/>
    </row>
    <row r="51" spans="1:9" ht="13.5" customHeight="1" x14ac:dyDescent="0.25"/>
    <row r="52" spans="1:9" x14ac:dyDescent="0.25">
      <c r="A52" s="426"/>
      <c r="B52" s="427"/>
      <c r="C52" s="427"/>
      <c r="D52" s="427"/>
      <c r="G52" s="426"/>
      <c r="H52" s="427"/>
      <c r="I52" s="427"/>
    </row>
    <row r="53" spans="1:9" x14ac:dyDescent="0.25">
      <c r="A53" s="420" t="s">
        <v>137</v>
      </c>
      <c r="B53" s="420"/>
      <c r="C53" s="420"/>
      <c r="D53" s="420"/>
      <c r="G53" s="420" t="s">
        <v>56</v>
      </c>
      <c r="H53" s="420"/>
      <c r="I53" s="420"/>
    </row>
    <row r="55" spans="1:9" s="1" customFormat="1" ht="45" customHeight="1" x14ac:dyDescent="0.2">
      <c r="A55" s="346" t="s">
        <v>234</v>
      </c>
      <c r="B55" s="155"/>
      <c r="C55" s="155"/>
      <c r="D55" s="155"/>
      <c r="E55" s="155"/>
      <c r="F55" s="155"/>
      <c r="G55" s="155"/>
      <c r="H55" s="155"/>
      <c r="I55" s="155"/>
    </row>
    <row r="56" spans="1:9" x14ac:dyDescent="0.25">
      <c r="A56" s="15" t="s">
        <v>65</v>
      </c>
      <c r="B56" s="15"/>
      <c r="C56" s="15"/>
      <c r="D56" s="15"/>
      <c r="E56" s="15"/>
      <c r="F56" s="15"/>
      <c r="G56" s="398" t="s">
        <v>231</v>
      </c>
      <c r="H56" s="398"/>
      <c r="I56" s="398"/>
    </row>
  </sheetData>
  <sheetProtection algorithmName="SHA-512" hashValue="1n8PCxg0DsKXG4qdOLGGvaI7rjx3g0NG8GiA1W3QSxn5CrgQWHij7ZaM7r69LFxhtr31B2dXw4VHE51HnqNKDQ==" saltValue="l5esXQ7TCHIdUgoC8MciXg==" spinCount="100000" sheet="1" selectLockedCells="1"/>
  <mergeCells count="68">
    <mergeCell ref="G1:I2"/>
    <mergeCell ref="A53:D53"/>
    <mergeCell ref="G53:I53"/>
    <mergeCell ref="A35:I35"/>
    <mergeCell ref="A36:I36"/>
    <mergeCell ref="A42:I42"/>
    <mergeCell ref="B44:C44"/>
    <mergeCell ref="A47:I48"/>
    <mergeCell ref="A50:I50"/>
    <mergeCell ref="A37:I40"/>
    <mergeCell ref="A3:I4"/>
    <mergeCell ref="G44:I44"/>
    <mergeCell ref="G45:I45"/>
    <mergeCell ref="B45:C45"/>
    <mergeCell ref="A52:D52"/>
    <mergeCell ref="G52:I52"/>
    <mergeCell ref="A31:I31"/>
    <mergeCell ref="A32:G32"/>
    <mergeCell ref="H32:I32"/>
    <mergeCell ref="A33:I33"/>
    <mergeCell ref="A34:G34"/>
    <mergeCell ref="H34:I34"/>
    <mergeCell ref="A30:G30"/>
    <mergeCell ref="H30:I30"/>
    <mergeCell ref="A24:B24"/>
    <mergeCell ref="F24:G24"/>
    <mergeCell ref="H24:I24"/>
    <mergeCell ref="A25:I25"/>
    <mergeCell ref="A26:G26"/>
    <mergeCell ref="H26:I26"/>
    <mergeCell ref="A27:I27"/>
    <mergeCell ref="A28:G28"/>
    <mergeCell ref="H28:I28"/>
    <mergeCell ref="A29:G29"/>
    <mergeCell ref="H29:I29"/>
    <mergeCell ref="A22:B22"/>
    <mergeCell ref="F22:G22"/>
    <mergeCell ref="H22:I22"/>
    <mergeCell ref="A23:B23"/>
    <mergeCell ref="F23:G23"/>
    <mergeCell ref="H23:I23"/>
    <mergeCell ref="C18:G18"/>
    <mergeCell ref="H18:I18"/>
    <mergeCell ref="A19:G19"/>
    <mergeCell ref="H19:I19"/>
    <mergeCell ref="A20:G20"/>
    <mergeCell ref="H20:I20"/>
    <mergeCell ref="H15:I15"/>
    <mergeCell ref="C16:G16"/>
    <mergeCell ref="H16:I16"/>
    <mergeCell ref="C17:G17"/>
    <mergeCell ref="H17:I17"/>
    <mergeCell ref="A55:I55"/>
    <mergeCell ref="G56:I56"/>
    <mergeCell ref="A6:B7"/>
    <mergeCell ref="C6:F7"/>
    <mergeCell ref="G6:I10"/>
    <mergeCell ref="A8:B8"/>
    <mergeCell ref="C8:F8"/>
    <mergeCell ref="A9:B9"/>
    <mergeCell ref="C9:F9"/>
    <mergeCell ref="A10:B10"/>
    <mergeCell ref="C10:F10"/>
    <mergeCell ref="A21:I21"/>
    <mergeCell ref="A11:I12"/>
    <mergeCell ref="A13:I14"/>
    <mergeCell ref="A15:B18"/>
    <mergeCell ref="C15:G15"/>
  </mergeCells>
  <pageMargins left="0.25" right="0.25" top="0.25" bottom="0.25" header="0.3" footer="0.3"/>
  <pageSetup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8"/>
  <sheetViews>
    <sheetView zoomScale="85" zoomScaleNormal="85" workbookViewId="0">
      <selection activeCell="C11" sqref="C11:F11"/>
    </sheetView>
  </sheetViews>
  <sheetFormatPr defaultRowHeight="12.75" x14ac:dyDescent="0.2"/>
  <cols>
    <col min="1" max="1" width="11.7109375" customWidth="1"/>
    <col min="2" max="2" width="13.28515625" customWidth="1"/>
    <col min="3" max="3" width="9.28515625" customWidth="1"/>
    <col min="4" max="4" width="11.28515625" customWidth="1"/>
    <col min="5" max="5" width="11.5703125" customWidth="1"/>
    <col min="6" max="6" width="8.7109375" customWidth="1"/>
    <col min="7" max="7" width="11.42578125" customWidth="1"/>
    <col min="8" max="8" width="12.28515625" customWidth="1"/>
    <col min="9" max="9" width="13.7109375" customWidth="1"/>
    <col min="10" max="10" width="0" hidden="1" customWidth="1"/>
  </cols>
  <sheetData>
    <row r="1" spans="1:9" x14ac:dyDescent="0.2">
      <c r="H1" s="478" t="s">
        <v>236</v>
      </c>
      <c r="I1" s="479"/>
    </row>
    <row r="2" spans="1:9" x14ac:dyDescent="0.2">
      <c r="H2" s="479"/>
      <c r="I2" s="479"/>
    </row>
    <row r="3" spans="1:9" ht="13.5" customHeight="1" x14ac:dyDescent="0.2">
      <c r="A3" s="424" t="s">
        <v>238</v>
      </c>
      <c r="B3" s="424"/>
      <c r="C3" s="424"/>
      <c r="D3" s="424"/>
      <c r="E3" s="424"/>
      <c r="F3" s="424"/>
      <c r="G3" s="424"/>
      <c r="H3" s="424"/>
      <c r="I3" s="424"/>
    </row>
    <row r="4" spans="1:9" ht="13.5" customHeight="1" x14ac:dyDescent="0.2">
      <c r="A4" s="424"/>
      <c r="B4" s="424"/>
      <c r="C4" s="424"/>
      <c r="D4" s="424"/>
      <c r="E4" s="424"/>
      <c r="F4" s="424"/>
      <c r="G4" s="424"/>
      <c r="H4" s="424"/>
      <c r="I4" s="424"/>
    </row>
    <row r="5" spans="1:9" ht="13.5" customHeight="1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3.5" customHeight="1" x14ac:dyDescent="0.2">
      <c r="A6" s="65"/>
      <c r="B6" s="65"/>
      <c r="C6" s="65"/>
      <c r="D6" s="65"/>
      <c r="E6" s="65"/>
      <c r="F6" s="65"/>
      <c r="G6" s="65"/>
      <c r="H6" s="65"/>
      <c r="I6" s="65"/>
    </row>
    <row r="7" spans="1:9" s="36" customFormat="1" ht="21" customHeight="1" x14ac:dyDescent="0.25">
      <c r="A7" s="429" t="s">
        <v>166</v>
      </c>
      <c r="B7" s="429"/>
      <c r="C7" s="430"/>
      <c r="D7" s="430"/>
      <c r="E7" s="430"/>
      <c r="F7" s="430"/>
      <c r="G7" s="431" t="s">
        <v>193</v>
      </c>
      <c r="H7" s="431"/>
      <c r="I7" s="431"/>
    </row>
    <row r="8" spans="1:9" s="36" customFormat="1" ht="21" customHeight="1" x14ac:dyDescent="0.25">
      <c r="A8" s="429" t="s">
        <v>167</v>
      </c>
      <c r="B8" s="429"/>
      <c r="C8" s="430"/>
      <c r="D8" s="430"/>
      <c r="E8" s="430"/>
      <c r="F8" s="430"/>
      <c r="G8" s="431"/>
      <c r="H8" s="431"/>
      <c r="I8" s="431"/>
    </row>
    <row r="9" spans="1:9" s="63" customFormat="1" ht="21" customHeight="1" x14ac:dyDescent="0.25">
      <c r="A9" s="429" t="s">
        <v>110</v>
      </c>
      <c r="B9" s="429"/>
      <c r="C9" s="432"/>
      <c r="D9" s="432"/>
      <c r="E9" s="432"/>
      <c r="F9" s="432"/>
      <c r="G9" s="431"/>
      <c r="H9" s="431"/>
      <c r="I9" s="431"/>
    </row>
    <row r="10" spans="1:9" s="63" customFormat="1" ht="21" customHeight="1" x14ac:dyDescent="0.25">
      <c r="A10" s="429" t="s">
        <v>112</v>
      </c>
      <c r="B10" s="429"/>
      <c r="C10" s="432"/>
      <c r="D10" s="432"/>
      <c r="E10" s="432"/>
      <c r="F10" s="432"/>
      <c r="G10" s="431"/>
      <c r="H10" s="431"/>
      <c r="I10" s="431"/>
    </row>
    <row r="11" spans="1:9" s="63" customFormat="1" ht="21" customHeight="1" x14ac:dyDescent="0.25">
      <c r="A11" s="429" t="s">
        <v>165</v>
      </c>
      <c r="B11" s="429"/>
      <c r="C11" s="432"/>
      <c r="D11" s="432"/>
      <c r="E11" s="432"/>
      <c r="F11" s="432"/>
      <c r="G11" s="431"/>
      <c r="H11" s="431"/>
      <c r="I11" s="431"/>
    </row>
    <row r="12" spans="1:9" s="63" customFormat="1" ht="13.5" customHeight="1" x14ac:dyDescent="0.25">
      <c r="A12" s="428" t="s">
        <v>141</v>
      </c>
      <c r="B12" s="428"/>
      <c r="C12" s="428"/>
      <c r="D12" s="428"/>
      <c r="E12" s="428"/>
      <c r="F12" s="428"/>
      <c r="G12" s="428"/>
      <c r="H12" s="428"/>
      <c r="I12" s="428"/>
    </row>
    <row r="13" spans="1:9" s="63" customFormat="1" ht="13.5" customHeight="1" x14ac:dyDescent="0.25">
      <c r="A13" s="428"/>
      <c r="B13" s="428"/>
      <c r="C13" s="428"/>
      <c r="D13" s="428"/>
      <c r="E13" s="428"/>
      <c r="F13" s="428"/>
      <c r="G13" s="428"/>
      <c r="H13" s="428"/>
      <c r="I13" s="428"/>
    </row>
    <row r="14" spans="1:9" x14ac:dyDescent="0.2">
      <c r="A14" s="433"/>
      <c r="B14" s="428" t="s">
        <v>194</v>
      </c>
      <c r="C14" s="428"/>
      <c r="D14" s="428"/>
      <c r="E14" s="428"/>
      <c r="F14" s="428"/>
      <c r="G14" s="428"/>
      <c r="H14" s="428"/>
      <c r="I14" s="428"/>
    </row>
    <row r="15" spans="1:9" x14ac:dyDescent="0.2">
      <c r="A15" s="433"/>
      <c r="B15" s="428"/>
      <c r="C15" s="428"/>
      <c r="D15" s="428"/>
      <c r="E15" s="428"/>
      <c r="F15" s="428"/>
      <c r="G15" s="428"/>
      <c r="H15" s="428"/>
      <c r="I15" s="428"/>
    </row>
    <row r="16" spans="1:9" s="36" customFormat="1" ht="18.75" customHeight="1" x14ac:dyDescent="0.25">
      <c r="A16" s="440"/>
      <c r="B16" s="441"/>
      <c r="C16" s="442"/>
      <c r="D16" s="443" t="s">
        <v>142</v>
      </c>
      <c r="E16" s="444"/>
      <c r="F16" s="444"/>
      <c r="G16" s="445" t="s">
        <v>143</v>
      </c>
      <c r="H16" s="445"/>
      <c r="I16" s="446"/>
    </row>
    <row r="17" spans="1:10" s="36" customFormat="1" ht="21" customHeight="1" x14ac:dyDescent="0.25">
      <c r="A17" s="434" t="s">
        <v>192</v>
      </c>
      <c r="B17" s="435"/>
      <c r="C17" s="436"/>
      <c r="D17" s="437"/>
      <c r="E17" s="438"/>
      <c r="F17" s="439"/>
      <c r="G17" s="437"/>
      <c r="H17" s="438"/>
      <c r="I17" s="439"/>
    </row>
    <row r="18" spans="1:10" s="36" customFormat="1" ht="21" customHeight="1" x14ac:dyDescent="0.25">
      <c r="A18" s="434" t="s">
        <v>164</v>
      </c>
      <c r="B18" s="435"/>
      <c r="C18" s="436"/>
      <c r="D18" s="447"/>
      <c r="E18" s="448"/>
      <c r="F18" s="449"/>
      <c r="G18" s="450" t="str">
        <f>IF((D18&lt;D19),"Error: Loan Term not Seasoned!","")</f>
        <v>Error: Loan Term not Seasoned!</v>
      </c>
      <c r="H18" s="451"/>
      <c r="I18" s="452"/>
    </row>
    <row r="19" spans="1:10" s="36" customFormat="1" ht="21" customHeight="1" x14ac:dyDescent="0.25">
      <c r="A19" s="434" t="s">
        <v>162</v>
      </c>
      <c r="B19" s="435"/>
      <c r="C19" s="436"/>
      <c r="D19" s="453">
        <f>EDATE(G19,6)</f>
        <v>182</v>
      </c>
      <c r="E19" s="454"/>
      <c r="F19" s="455"/>
      <c r="G19" s="447"/>
      <c r="H19" s="448"/>
      <c r="I19" s="449"/>
    </row>
    <row r="20" spans="1:10" s="36" customFormat="1" ht="21" customHeight="1" x14ac:dyDescent="0.25">
      <c r="A20" s="434" t="s">
        <v>144</v>
      </c>
      <c r="B20" s="435"/>
      <c r="C20" s="436"/>
      <c r="D20" s="456"/>
      <c r="E20" s="457"/>
      <c r="F20" s="458"/>
      <c r="G20" s="456"/>
      <c r="H20" s="457"/>
      <c r="I20" s="458"/>
    </row>
    <row r="21" spans="1:10" s="36" customFormat="1" ht="21" customHeight="1" x14ac:dyDescent="0.25">
      <c r="A21" s="434" t="s">
        <v>195</v>
      </c>
      <c r="B21" s="435"/>
      <c r="C21" s="436"/>
      <c r="D21" s="456"/>
      <c r="E21" s="457"/>
      <c r="F21" s="458"/>
      <c r="G21" s="456"/>
      <c r="H21" s="457"/>
      <c r="I21" s="458"/>
    </row>
    <row r="22" spans="1:10" s="36" customFormat="1" ht="21" customHeight="1" x14ac:dyDescent="0.25">
      <c r="A22" s="434" t="s">
        <v>148</v>
      </c>
      <c r="B22" s="435"/>
      <c r="C22" s="436"/>
      <c r="D22" s="456"/>
      <c r="E22" s="457"/>
      <c r="F22" s="458"/>
      <c r="G22" s="456"/>
      <c r="H22" s="457"/>
      <c r="I22" s="458"/>
      <c r="J22" s="36" t="s">
        <v>145</v>
      </c>
    </row>
    <row r="23" spans="1:10" s="36" customFormat="1" ht="21" customHeight="1" x14ac:dyDescent="0.25">
      <c r="A23" s="434" t="s">
        <v>149</v>
      </c>
      <c r="B23" s="435"/>
      <c r="C23" s="436"/>
      <c r="D23" s="459" t="s">
        <v>145</v>
      </c>
      <c r="E23" s="460"/>
      <c r="F23" s="461"/>
      <c r="G23" s="456"/>
      <c r="H23" s="457"/>
      <c r="I23" s="458"/>
      <c r="J23" s="36" t="s">
        <v>146</v>
      </c>
    </row>
    <row r="24" spans="1:10" s="36" customFormat="1" ht="21" customHeight="1" x14ac:dyDescent="0.25">
      <c r="A24" s="434" t="s">
        <v>150</v>
      </c>
      <c r="B24" s="435"/>
      <c r="C24" s="436"/>
      <c r="D24" s="462"/>
      <c r="E24" s="463"/>
      <c r="F24" s="464"/>
      <c r="G24" s="462"/>
      <c r="H24" s="463"/>
      <c r="I24" s="464"/>
      <c r="J24" s="36" t="s">
        <v>147</v>
      </c>
    </row>
    <row r="25" spans="1:10" s="36" customFormat="1" ht="21" customHeight="1" x14ac:dyDescent="0.25">
      <c r="A25" s="434" t="s">
        <v>151</v>
      </c>
      <c r="B25" s="435"/>
      <c r="C25" s="436"/>
      <c r="D25" s="462"/>
      <c r="E25" s="463"/>
      <c r="F25" s="464"/>
      <c r="G25" s="462"/>
      <c r="H25" s="463"/>
      <c r="I25" s="464"/>
    </row>
    <row r="26" spans="1:10" s="36" customFormat="1" ht="21" customHeight="1" x14ac:dyDescent="0.25">
      <c r="A26" s="434" t="s">
        <v>152</v>
      </c>
      <c r="B26" s="435"/>
      <c r="C26" s="436"/>
      <c r="D26" s="456"/>
      <c r="E26" s="457"/>
      <c r="F26" s="458"/>
      <c r="G26" s="430"/>
      <c r="H26" s="430"/>
      <c r="I26" s="430"/>
    </row>
    <row r="27" spans="1:10" s="64" customFormat="1" ht="21" customHeight="1" x14ac:dyDescent="0.3">
      <c r="A27" s="465" t="s">
        <v>153</v>
      </c>
      <c r="B27" s="466"/>
      <c r="C27" s="467"/>
      <c r="D27" s="483">
        <f>G26-D26</f>
        <v>0</v>
      </c>
      <c r="E27" s="483"/>
      <c r="F27" s="483"/>
      <c r="G27" s="484" t="e">
        <f>IF(A14="x","",(IF((D28&lt;0.05),"Error: Loan Savings too small!","")))</f>
        <v>#DIV/0!</v>
      </c>
      <c r="H27" s="485"/>
      <c r="I27" s="486"/>
    </row>
    <row r="28" spans="1:10" s="64" customFormat="1" ht="21" customHeight="1" x14ac:dyDescent="0.3">
      <c r="A28" s="465" t="s">
        <v>154</v>
      </c>
      <c r="B28" s="466"/>
      <c r="C28" s="467"/>
      <c r="D28" s="490" t="e">
        <f>D27/G26</f>
        <v>#DIV/0!</v>
      </c>
      <c r="E28" s="490"/>
      <c r="F28" s="490"/>
      <c r="G28" s="487"/>
      <c r="H28" s="488"/>
      <c r="I28" s="489"/>
    </row>
    <row r="29" spans="1:10" s="64" customFormat="1" ht="21" customHeight="1" x14ac:dyDescent="0.3">
      <c r="A29" s="434" t="s">
        <v>156</v>
      </c>
      <c r="B29" s="435"/>
      <c r="C29" s="436"/>
      <c r="D29" s="430"/>
      <c r="E29" s="430"/>
      <c r="F29" s="430"/>
      <c r="G29" s="459"/>
      <c r="H29" s="460"/>
      <c r="I29" s="460"/>
    </row>
    <row r="30" spans="1:10" s="64" customFormat="1" ht="21" customHeight="1" x14ac:dyDescent="0.3">
      <c r="A30" s="465" t="s">
        <v>155</v>
      </c>
      <c r="B30" s="466"/>
      <c r="C30" s="467"/>
      <c r="D30" s="468" t="e">
        <f>D29/D27</f>
        <v>#DIV/0!</v>
      </c>
      <c r="E30" s="469"/>
      <c r="F30" s="470"/>
      <c r="G30" s="471" t="s">
        <v>157</v>
      </c>
      <c r="H30" s="471"/>
      <c r="I30" s="471"/>
    </row>
    <row r="31" spans="1:10" ht="12.75" customHeight="1" x14ac:dyDescent="0.2">
      <c r="A31" s="472" t="e">
        <f>G27</f>
        <v>#DIV/0!</v>
      </c>
      <c r="B31" s="472"/>
      <c r="C31" s="472"/>
      <c r="D31" s="472"/>
      <c r="E31" s="472" t="str">
        <f>G18</f>
        <v>Error: Loan Term not Seasoned!</v>
      </c>
      <c r="F31" s="472"/>
      <c r="G31" s="472"/>
      <c r="H31" s="472"/>
      <c r="I31" s="472"/>
    </row>
    <row r="32" spans="1:10" ht="13.5" customHeight="1" x14ac:dyDescent="0.2">
      <c r="A32" s="472"/>
      <c r="B32" s="472"/>
      <c r="C32" s="472"/>
      <c r="D32" s="472"/>
      <c r="E32" s="472"/>
      <c r="F32" s="472"/>
      <c r="G32" s="472"/>
      <c r="H32" s="472"/>
      <c r="I32" s="472"/>
    </row>
    <row r="33" spans="1:9" ht="12" customHeight="1" x14ac:dyDescent="0.2">
      <c r="A33" s="482" t="str">
        <f>IF((E31 = ""),(IF( (A31 = ""),"","Unable to Refinance this loan!")),"Unable to Refinance this loan!")</f>
        <v>Unable to Refinance this loan!</v>
      </c>
      <c r="B33" s="482"/>
      <c r="C33" s="482"/>
      <c r="D33" s="482"/>
      <c r="E33" s="482"/>
      <c r="F33" s="482"/>
      <c r="G33" s="482"/>
      <c r="H33" s="482"/>
      <c r="I33" s="482"/>
    </row>
    <row r="34" spans="1:9" x14ac:dyDescent="0.2">
      <c r="A34" s="482"/>
      <c r="B34" s="482"/>
      <c r="C34" s="482"/>
      <c r="D34" s="482"/>
      <c r="E34" s="482"/>
      <c r="F34" s="482"/>
      <c r="G34" s="482"/>
      <c r="H34" s="482"/>
      <c r="I34" s="482"/>
    </row>
    <row r="35" spans="1:9" ht="23.25" x14ac:dyDescent="0.35">
      <c r="A35" s="475" t="str">
        <f>IF(A14="x",(IF(D26&gt;G26,"Full Credit Qualification Required","")),"")</f>
        <v/>
      </c>
      <c r="B35" s="475"/>
      <c r="C35" s="475"/>
      <c r="D35" s="475"/>
      <c r="E35" s="475"/>
      <c r="F35" s="475"/>
      <c r="G35" s="475"/>
      <c r="H35" s="475"/>
      <c r="I35" s="475"/>
    </row>
    <row r="36" spans="1:9" s="1" customFormat="1" ht="15" customHeight="1" x14ac:dyDescent="0.2">
      <c r="A36" s="377" t="s">
        <v>187</v>
      </c>
      <c r="B36" s="377"/>
      <c r="C36" s="377"/>
      <c r="D36" s="377"/>
      <c r="E36" s="377"/>
      <c r="F36" s="377"/>
      <c r="G36" s="377"/>
      <c r="H36" s="377"/>
      <c r="I36" s="377"/>
    </row>
    <row r="37" spans="1:9" s="1" customFormat="1" ht="13.5" customHeight="1" x14ac:dyDescent="0.2">
      <c r="A37" s="377"/>
      <c r="B37" s="377"/>
      <c r="C37" s="377"/>
      <c r="D37" s="377"/>
      <c r="E37" s="377"/>
      <c r="F37" s="377"/>
      <c r="G37" s="377"/>
      <c r="H37" s="377"/>
      <c r="I37" s="377"/>
    </row>
    <row r="38" spans="1:9" s="1" customFormat="1" ht="12.75" customHeight="1" x14ac:dyDescent="0.2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s="1" customFormat="1" ht="13.5" customHeight="1" x14ac:dyDescent="0.2">
      <c r="A39" s="423" t="s">
        <v>197</v>
      </c>
      <c r="B39" s="423"/>
      <c r="C39" s="423"/>
      <c r="D39" s="423"/>
      <c r="E39" s="423"/>
      <c r="F39" s="423"/>
      <c r="G39" s="423"/>
      <c r="H39" s="423"/>
      <c r="I39" s="423"/>
    </row>
    <row r="40" spans="1:9" s="1" customFormat="1" ht="13.5" customHeight="1" x14ac:dyDescent="0.2">
      <c r="A40" s="122"/>
      <c r="B40" s="122"/>
      <c r="C40" s="122"/>
      <c r="D40" s="122"/>
      <c r="E40" s="122"/>
      <c r="F40" s="122"/>
      <c r="G40" s="122"/>
      <c r="H40" s="122"/>
      <c r="I40" s="122"/>
    </row>
    <row r="41" spans="1:9" ht="18.75" customHeight="1" x14ac:dyDescent="0.2">
      <c r="A41" s="476" t="s">
        <v>158</v>
      </c>
      <c r="B41" s="476"/>
      <c r="C41" s="476"/>
      <c r="D41" s="476"/>
      <c r="E41" s="66" t="s">
        <v>190</v>
      </c>
      <c r="F41" s="65"/>
      <c r="G41" s="67" t="s">
        <v>161</v>
      </c>
      <c r="H41" s="477" t="s">
        <v>163</v>
      </c>
      <c r="I41" s="477"/>
    </row>
    <row r="42" spans="1:9" ht="13.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</row>
    <row r="43" spans="1:9" ht="18.75" customHeight="1" x14ac:dyDescent="0.2">
      <c r="A43" s="476" t="s">
        <v>158</v>
      </c>
      <c r="B43" s="476"/>
      <c r="C43" s="476"/>
      <c r="D43" s="476"/>
      <c r="E43" s="66" t="s">
        <v>159</v>
      </c>
      <c r="F43" s="65"/>
      <c r="G43" s="67" t="s">
        <v>161</v>
      </c>
      <c r="H43" s="477" t="s">
        <v>163</v>
      </c>
      <c r="I43" s="477"/>
    </row>
    <row r="44" spans="1:9" x14ac:dyDescent="0.2">
      <c r="A44" s="65"/>
      <c r="B44" s="65"/>
      <c r="C44" s="65"/>
      <c r="D44" s="65"/>
      <c r="E44" s="65"/>
      <c r="F44" s="65"/>
      <c r="G44" s="68"/>
      <c r="H44" s="480"/>
      <c r="I44" s="481"/>
    </row>
    <row r="45" spans="1:9" ht="19.5" customHeight="1" x14ac:dyDescent="0.2">
      <c r="A45" s="476" t="s">
        <v>158</v>
      </c>
      <c r="B45" s="476"/>
      <c r="C45" s="476"/>
      <c r="D45" s="476"/>
      <c r="E45" s="66" t="s">
        <v>160</v>
      </c>
      <c r="F45" s="65"/>
      <c r="G45" s="67" t="s">
        <v>161</v>
      </c>
      <c r="H45" s="477" t="s">
        <v>163</v>
      </c>
      <c r="I45" s="477"/>
    </row>
    <row r="46" spans="1:9" ht="13.5" customHeight="1" x14ac:dyDescent="0.2"/>
    <row r="47" spans="1:9" s="1" customFormat="1" ht="46.5" customHeight="1" x14ac:dyDescent="0.2">
      <c r="A47" s="346" t="s">
        <v>234</v>
      </c>
      <c r="B47" s="155"/>
      <c r="C47" s="155"/>
      <c r="D47" s="155"/>
      <c r="E47" s="155"/>
      <c r="F47" s="155"/>
      <c r="G47" s="155"/>
      <c r="H47" s="155"/>
      <c r="I47" s="155"/>
    </row>
    <row r="48" spans="1:9" ht="13.5" x14ac:dyDescent="0.25">
      <c r="A48" s="15" t="s">
        <v>65</v>
      </c>
      <c r="B48" s="15"/>
      <c r="C48" s="15"/>
      <c r="D48" s="335"/>
      <c r="E48" s="335"/>
      <c r="F48" s="335"/>
      <c r="G48" s="335"/>
      <c r="H48" s="473" t="s">
        <v>231</v>
      </c>
      <c r="I48" s="474"/>
    </row>
  </sheetData>
  <sheetProtection algorithmName="SHA-512" hashValue="ivar16ZyC4JwalvejDfpNbAncpQqPWq0qkE7GbH73wZbUi4l/nwKG4z3BCdbMqU6+JIlNncV0ns/KhNRHFiPoA==" saltValue="8UBzQikjxuBm0PQXuQticA==" spinCount="100000" sheet="1" selectLockedCells="1"/>
  <mergeCells count="76">
    <mergeCell ref="H1:I2"/>
    <mergeCell ref="E31:I32"/>
    <mergeCell ref="H44:I44"/>
    <mergeCell ref="A45:D45"/>
    <mergeCell ref="H45:I45"/>
    <mergeCell ref="A26:C26"/>
    <mergeCell ref="D26:F26"/>
    <mergeCell ref="G26:I26"/>
    <mergeCell ref="A33:I34"/>
    <mergeCell ref="A27:C27"/>
    <mergeCell ref="D27:F27"/>
    <mergeCell ref="G27:I28"/>
    <mergeCell ref="A28:C28"/>
    <mergeCell ref="D28:F28"/>
    <mergeCell ref="A29:C29"/>
    <mergeCell ref="D29:F29"/>
    <mergeCell ref="H48:I48"/>
    <mergeCell ref="A35:I35"/>
    <mergeCell ref="A36:I37"/>
    <mergeCell ref="A39:I39"/>
    <mergeCell ref="A41:D41"/>
    <mergeCell ref="H41:I41"/>
    <mergeCell ref="A43:D43"/>
    <mergeCell ref="H43:I43"/>
    <mergeCell ref="D48:G48"/>
    <mergeCell ref="A47:I47"/>
    <mergeCell ref="G29:I29"/>
    <mergeCell ref="A30:C30"/>
    <mergeCell ref="D30:F30"/>
    <mergeCell ref="G30:I30"/>
    <mergeCell ref="A31:D32"/>
    <mergeCell ref="A24:C24"/>
    <mergeCell ref="D24:F24"/>
    <mergeCell ref="G24:I24"/>
    <mergeCell ref="A25:C25"/>
    <mergeCell ref="D25:F25"/>
    <mergeCell ref="G25:I25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4:A15"/>
    <mergeCell ref="B14:I15"/>
    <mergeCell ref="A17:C17"/>
    <mergeCell ref="D17:F17"/>
    <mergeCell ref="G17:I17"/>
    <mergeCell ref="A16:C16"/>
    <mergeCell ref="D16:F16"/>
    <mergeCell ref="G16:I16"/>
    <mergeCell ref="A12:I13"/>
    <mergeCell ref="A3:I4"/>
    <mergeCell ref="A7:B7"/>
    <mergeCell ref="C7:F7"/>
    <mergeCell ref="G7:I11"/>
    <mergeCell ref="A8:B8"/>
    <mergeCell ref="C8:F8"/>
    <mergeCell ref="A9:B9"/>
    <mergeCell ref="C9:F9"/>
    <mergeCell ref="A10:B10"/>
    <mergeCell ref="C10:F10"/>
    <mergeCell ref="A11:B11"/>
    <mergeCell ref="C11:F11"/>
  </mergeCells>
  <dataValidations count="2">
    <dataValidation type="list" allowBlank="1" showInputMessage="1" showErrorMessage="1" sqref="G23:I23" xr:uid="{00000000-0002-0000-0600-000000000000}">
      <formula1>$J$22:$J$24</formula1>
    </dataValidation>
    <dataValidation type="decimal" operator="lessThan" allowBlank="1" showInputMessage="1" showErrorMessage="1" errorTitle="Minimum Savings Violation" error="The borrower must save a minimum of 5% in payment costs each month.  Please recheck entry of data to ensure accuracy.  If the minimum savings is not met, please do not proceed with the refinance." sqref="D28:F28" xr:uid="{00000000-0002-0000-0600-000001000000}">
      <formula1>D27/G26</formula1>
    </dataValidation>
  </dataValidations>
  <pageMargins left="0.25" right="0.25" top="0.25" bottom="0.25" header="0.3" footer="0.3"/>
  <pageSetup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Acquisition or Construction</vt:lpstr>
      <vt:lpstr>No Cash Out Refinance</vt:lpstr>
      <vt:lpstr>Cash Out Refinance</vt:lpstr>
      <vt:lpstr>Streamline with NO Appraisal</vt:lpstr>
      <vt:lpstr>Streamline with Appraisal</vt:lpstr>
      <vt:lpstr>Single Close Maximum Worksheet</vt:lpstr>
      <vt:lpstr>Net Tangible Benefit Worksheet</vt:lpstr>
      <vt:lpstr>Sheet1</vt:lpstr>
      <vt:lpstr>'Acquisition or Construction'!Check14</vt:lpstr>
      <vt:lpstr>'Acquisition or Construction'!Print_Area</vt:lpstr>
      <vt:lpstr>'Cash Out Refinance'!Print_Area</vt:lpstr>
      <vt:lpstr>'Net Tangible Benefit Worksheet'!Print_Area</vt:lpstr>
      <vt:lpstr>'No Cash Out Refinance'!Print_Area</vt:lpstr>
      <vt:lpstr>'Single Close Maximum Worksheet'!Print_Area</vt:lpstr>
      <vt:lpstr>'Streamline with Appraisal'!Print_Area</vt:lpstr>
      <vt:lpstr>'Streamline with NO Appraisal'!Print_Area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Laliberte</dc:creator>
  <cp:lastModifiedBy>HUD User</cp:lastModifiedBy>
  <cp:lastPrinted>2017-08-30T18:25:06Z</cp:lastPrinted>
  <dcterms:created xsi:type="dcterms:W3CDTF">2008-02-22T16:07:26Z</dcterms:created>
  <dcterms:modified xsi:type="dcterms:W3CDTF">2018-07-12T13:03:15Z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