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IH-ONAP\Grants Evaluation\PRAs\2017 Section 184 and 184-A PRA\"/>
    </mc:Choice>
  </mc:AlternateContent>
  <xr:revisionPtr revIDLastSave="0" documentId="13_ncr:1_{F141E799-D4BF-4789-AAF7-9DA20619D864}" xr6:coauthVersionLast="33" xr6:coauthVersionMax="33" xr10:uidLastSave="{00000000-0000-0000-0000-000000000000}"/>
  <bookViews>
    <workbookView xWindow="480" yWindow="45" windowWidth="15195" windowHeight="9720" tabRatio="841" xr2:uid="{00000000-000D-0000-FFFF-FFFF00000000}"/>
  </bookViews>
  <sheets>
    <sheet name="Acquisition or Construction" sheetId="1" r:id="rId1"/>
    <sheet name="Privacy Statement 1" sheetId="9" r:id="rId2"/>
    <sheet name="No Cash Out Refinance" sheetId="2" r:id="rId3"/>
    <sheet name="Privacy Statement 2" sheetId="10" r:id="rId4"/>
    <sheet name="Cash Out Refinance" sheetId="3" r:id="rId5"/>
    <sheet name="Privacy Statement 3" sheetId="11" r:id="rId6"/>
    <sheet name="Streamline with NO Appraisal" sheetId="7" r:id="rId7"/>
    <sheet name="Privacy Statement 4" sheetId="12" r:id="rId8"/>
    <sheet name="Streamline with Appraisal" sheetId="6" r:id="rId9"/>
    <sheet name="Privacy Statement 5" sheetId="13" r:id="rId10"/>
    <sheet name="Amortization &amp; Fee Schedule" sheetId="8" r:id="rId11"/>
    <sheet name="Privacy Statement 6" sheetId="14" r:id="rId12"/>
    <sheet name="Single Close Maximum Worksheet" sheetId="4" r:id="rId13"/>
    <sheet name="Privacy Statement 7" sheetId="15" r:id="rId14"/>
    <sheet name="Net Tangible Benefit Worksheet" sheetId="5" r:id="rId15"/>
    <sheet name="Privacy Statement 8" sheetId="16" r:id="rId16"/>
    <sheet name="Sheet1" sheetId="17" r:id="rId17"/>
  </sheets>
  <externalReferences>
    <externalReference r:id="rId18"/>
  </externalReferences>
  <definedNames>
    <definedName name="Beg_Bal" localSheetId="10">'Amortization &amp; Fee Schedule'!$C$28:$C$387</definedName>
    <definedName name="Beg_Bal">#REF!</definedName>
    <definedName name="Check14" localSheetId="0">'Acquisition or Construction'!$G$7</definedName>
    <definedName name="Cum_Int">'Amortization &amp; Fee Schedule'!$J$28:$J$387</definedName>
    <definedName name="Data">'Amortization &amp; Fee Schedule'!$A$28:$J$387</definedName>
    <definedName name="End_Bal">'[1]Loan Amortization Schedule'!$I$28:$I$387</definedName>
    <definedName name="Extra_Pay" localSheetId="10">'Amortization &amp; Fee Schedule'!$E$28:$E$387</definedName>
    <definedName name="Extra_Pay">#REF!</definedName>
    <definedName name="Full_Print">'Amortization &amp; Fee Schedule'!$A$13:$J$387</definedName>
    <definedName name="Header_Row">ROW('[1]Loan Amortization Schedule'!$27:$27)</definedName>
    <definedName name="Int" localSheetId="10">'Amortization &amp; Fee Schedule'!$H$28:$H$387</definedName>
    <definedName name="Int">#REF!</definedName>
    <definedName name="Interest_Rate">'Amortization &amp; Fee Schedule'!$D$16</definedName>
    <definedName name="Last_Row" localSheetId="10">IF('Amortization &amp; Fee Schedule'!Values_Entered,Header_Row+'Amortization &amp; Fee Schedule'!Number_of_Payments,Header_Row)</definedName>
    <definedName name="Last_Row">IF(Values_Entered,Header_Row+Number_of_Payments,Header_Row)</definedName>
    <definedName name="Loan_Amount">'Amortization &amp; Fee Schedule'!$D$15</definedName>
    <definedName name="Loan_Start">'Amortization &amp; Fee Schedule'!$D$19</definedName>
    <definedName name="Loan_Years">'Amortization &amp; Fee Schedule'!$D$17</definedName>
    <definedName name="Num_Pmt_Per_Year" localSheetId="10">'Amortization &amp; Fee Schedule'!$D$18</definedName>
    <definedName name="Num_Pmt_Per_Year">#REF!</definedName>
    <definedName name="Number_of_Payments" localSheetId="10">MATCH(0.01,End_Bal,-1)+1</definedName>
    <definedName name="Number_of_Payments">MATCH(0.01,End_Bal,-1)+1</definedName>
    <definedName name="Pay_Date">'Amortization &amp; Fee Schedule'!$B$28:$B$387</definedName>
    <definedName name="Pay_Num" localSheetId="10">'Amortization &amp; Fee Schedule'!$A$28:$A$387</definedName>
    <definedName name="Pay_Num">#REF!</definedName>
    <definedName name="Payment_Date">DATE(YEAR(Loan_Start),MONTH(Loan_Start)+Payment_Number,DAY(Loan_Start))</definedName>
    <definedName name="Princ" localSheetId="10">'Amortization &amp; Fee Schedule'!$G$28:$G$387</definedName>
    <definedName name="Princ">#REF!</definedName>
    <definedName name="Print_Area_Reset">OFFSET(Full_Print,0,0,'Amortization &amp; Fee Schedule'!Last_Row)</definedName>
    <definedName name="Sched_Pay" localSheetId="10">'Amortization &amp; Fee Schedule'!$D$28:$D$387</definedName>
    <definedName name="Sched_Pay">#REF!</definedName>
    <definedName name="Scheduled_Extra_Payments" localSheetId="10">'Amortization &amp; Fee Schedule'!$D$22</definedName>
    <definedName name="Scheduled_Extra_Payments">#REF!</definedName>
    <definedName name="Scheduled_Interest_Rate">'Amortization &amp; Fee Schedule'!$D$16</definedName>
    <definedName name="Scheduled_Monthly_Payment" localSheetId="10">'Amortization &amp; Fee Schedule'!$H$15</definedName>
    <definedName name="Scheduled_Monthly_Payment">#REF!</definedName>
    <definedName name="Total_Interest">'Amortization &amp; Fee Schedule'!$H$19</definedName>
    <definedName name="Total_Pay" localSheetId="10">'Amortization &amp; Fee Schedule'!$F$28:$F$387</definedName>
    <definedName name="Total_Pay">#REF!</definedName>
    <definedName name="Total_Payment">Scheduled_Payment+Extra_Payment</definedName>
    <definedName name="Values_Entered" localSheetId="10">IF(Loan_Amount*Interest_Rate*Loan_Years*Loan_Start&gt;0,1,0)</definedName>
    <definedName name="Values_Entered">IF(Loan_Amount*Interest_Rate*Loan_Years*Loan_Start&gt;0,1,0)</definedName>
  </definedNames>
  <calcPr calcId="179017"/>
</workbook>
</file>

<file path=xl/calcChain.xml><?xml version="1.0" encoding="utf-8"?>
<calcChain xmlns="http://schemas.openxmlformats.org/spreadsheetml/2006/main">
  <c r="J20" i="8" l="1"/>
  <c r="I35" i="1" l="1"/>
  <c r="D21" i="1"/>
  <c r="I34" i="1" s="1"/>
  <c r="I38" i="1" l="1"/>
  <c r="D23" i="1"/>
  <c r="D26" i="1" s="1"/>
  <c r="I34" i="2"/>
  <c r="I33" i="1" l="1"/>
  <c r="F48" i="1" s="1"/>
  <c r="B28" i="8"/>
  <c r="I34" i="6" l="1"/>
  <c r="I35" i="6"/>
  <c r="I34" i="7"/>
  <c r="I35" i="3" l="1"/>
  <c r="I36" i="3" l="1"/>
  <c r="D20" i="8"/>
  <c r="I35" i="2"/>
  <c r="C28" i="8" l="1"/>
  <c r="I27" i="8" s="1"/>
  <c r="H15" i="8"/>
  <c r="I39" i="1" l="1"/>
  <c r="K51" i="8" l="1"/>
  <c r="K63" i="8" s="1"/>
  <c r="K75" i="8" s="1"/>
  <c r="K87" i="8" s="1"/>
  <c r="K99" i="8" s="1"/>
  <c r="K111" i="8" s="1"/>
  <c r="K123" i="8" s="1"/>
  <c r="K135" i="8" s="1"/>
  <c r="K147" i="8" s="1"/>
  <c r="K159" i="8" s="1"/>
  <c r="H22" i="8"/>
  <c r="H17" i="8"/>
  <c r="H16" i="8"/>
  <c r="A29" i="8" l="1"/>
  <c r="B29" i="8" s="1"/>
  <c r="D28" i="8"/>
  <c r="E28" i="8" s="1"/>
  <c r="H28" i="8"/>
  <c r="A30" i="8" l="1"/>
  <c r="B30" i="8" s="1"/>
  <c r="D29" i="8"/>
  <c r="J28" i="8"/>
  <c r="F28" i="8"/>
  <c r="G28" i="8" s="1"/>
  <c r="I28" i="8" s="1"/>
  <c r="D30" i="8" l="1"/>
  <c r="A31" i="8"/>
  <c r="B31" i="8" s="1"/>
  <c r="C29" i="8"/>
  <c r="E29" i="8" s="1"/>
  <c r="D31" i="8" l="1"/>
  <c r="A32" i="8"/>
  <c r="B32" i="8" s="1"/>
  <c r="H29" i="8"/>
  <c r="D32" i="8" l="1"/>
  <c r="A33" i="8"/>
  <c r="B33" i="8" s="1"/>
  <c r="F29" i="8"/>
  <c r="G29" i="8" s="1"/>
  <c r="I29" i="8" s="1"/>
  <c r="P29" i="8" s="1"/>
  <c r="J29" i="8"/>
  <c r="A34" i="8" l="1"/>
  <c r="B34" i="8" s="1"/>
  <c r="D33" i="8"/>
  <c r="C30" i="8"/>
  <c r="E30" i="8" s="1"/>
  <c r="A35" i="8"/>
  <c r="B35" i="8" s="1"/>
  <c r="D34" i="8" l="1"/>
  <c r="H30" i="8"/>
  <c r="F30" i="8"/>
  <c r="D35" i="8"/>
  <c r="A36" i="8"/>
  <c r="B36" i="8" s="1"/>
  <c r="G30" i="8" l="1"/>
  <c r="I30" i="8" s="1"/>
  <c r="C31" i="8" s="1"/>
  <c r="E31" i="8" s="1"/>
  <c r="J30" i="8"/>
  <c r="D36" i="8"/>
  <c r="A37" i="8"/>
  <c r="B37" i="8" s="1"/>
  <c r="H31" i="8" l="1"/>
  <c r="F31" i="8"/>
  <c r="D37" i="8"/>
  <c r="A38" i="8"/>
  <c r="B38" i="8" s="1"/>
  <c r="J31" i="8" l="1"/>
  <c r="D38" i="8"/>
  <c r="A39" i="8"/>
  <c r="B39" i="8" s="1"/>
  <c r="G31" i="8"/>
  <c r="I31" i="8" s="1"/>
  <c r="C32" i="8" l="1"/>
  <c r="E32" i="8" s="1"/>
  <c r="A40" i="8"/>
  <c r="B40" i="8" s="1"/>
  <c r="D39" i="8"/>
  <c r="H32" i="8" l="1"/>
  <c r="A41" i="8"/>
  <c r="B41" i="8" s="1"/>
  <c r="D40" i="8"/>
  <c r="A42" i="8" l="1"/>
  <c r="B42" i="8" s="1"/>
  <c r="D41" i="8"/>
  <c r="F32" i="8"/>
  <c r="G32" i="8" s="1"/>
  <c r="I32" i="8" s="1"/>
  <c r="J32" i="8"/>
  <c r="C33" i="8" l="1"/>
  <c r="E33" i="8" s="1"/>
  <c r="A43" i="8"/>
  <c r="B43" i="8" s="1"/>
  <c r="D42" i="8"/>
  <c r="H33" i="8" l="1"/>
  <c r="J33" i="8" s="1"/>
  <c r="A44" i="8"/>
  <c r="B44" i="8" s="1"/>
  <c r="D43" i="8"/>
  <c r="F33" i="8" l="1"/>
  <c r="G33" i="8" s="1"/>
  <c r="I33" i="8" s="1"/>
  <c r="A45" i="8"/>
  <c r="B45" i="8" s="1"/>
  <c r="D44" i="8"/>
  <c r="C34" i="8" l="1"/>
  <c r="E34" i="8" s="1"/>
  <c r="A46" i="8"/>
  <c r="B46" i="8" s="1"/>
  <c r="D45" i="8"/>
  <c r="A47" i="8" l="1"/>
  <c r="B47" i="8" s="1"/>
  <c r="D46" i="8"/>
  <c r="H34" i="8"/>
  <c r="J34" i="8" s="1"/>
  <c r="F34" i="8" l="1"/>
  <c r="G34" i="8" s="1"/>
  <c r="I34" i="8" s="1"/>
  <c r="A48" i="8"/>
  <c r="B48" i="8" s="1"/>
  <c r="D47" i="8"/>
  <c r="C35" i="8" l="1"/>
  <c r="E35" i="8" s="1"/>
  <c r="A49" i="8"/>
  <c r="B49" i="8" s="1"/>
  <c r="D48" i="8"/>
  <c r="A50" i="8" l="1"/>
  <c r="B50" i="8" s="1"/>
  <c r="D49" i="8"/>
  <c r="H35" i="8"/>
  <c r="J35" i="8" s="1"/>
  <c r="A51" i="8" l="1"/>
  <c r="B51" i="8" s="1"/>
  <c r="D50" i="8"/>
  <c r="F35" i="8"/>
  <c r="G35" i="8" s="1"/>
  <c r="I35" i="8" s="1"/>
  <c r="C36" i="8" l="1"/>
  <c r="E36" i="8" s="1"/>
  <c r="A52" i="8"/>
  <c r="B52" i="8" s="1"/>
  <c r="D51" i="8"/>
  <c r="H36" i="8" l="1"/>
  <c r="J36" i="8" s="1"/>
  <c r="A53" i="8"/>
  <c r="B53" i="8" s="1"/>
  <c r="D52" i="8"/>
  <c r="F36" i="8" l="1"/>
  <c r="G36" i="8" s="1"/>
  <c r="I36" i="8" s="1"/>
  <c r="A54" i="8"/>
  <c r="B54" i="8" s="1"/>
  <c r="D53" i="8"/>
  <c r="C37" i="8" l="1"/>
  <c r="E37" i="8" s="1"/>
  <c r="A55" i="8"/>
  <c r="B55" i="8" s="1"/>
  <c r="D54" i="8"/>
  <c r="A56" i="8" l="1"/>
  <c r="B56" i="8" s="1"/>
  <c r="D55" i="8"/>
  <c r="H37" i="8"/>
  <c r="J37" i="8" s="1"/>
  <c r="F37" i="8" l="1"/>
  <c r="G37" i="8" s="1"/>
  <c r="I37" i="8" s="1"/>
  <c r="A57" i="8"/>
  <c r="B57" i="8" s="1"/>
  <c r="D56" i="8"/>
  <c r="C38" i="8" l="1"/>
  <c r="A58" i="8"/>
  <c r="B58" i="8" s="1"/>
  <c r="D57" i="8"/>
  <c r="H38" i="8" l="1"/>
  <c r="J38" i="8" s="1"/>
  <c r="A59" i="8"/>
  <c r="B59" i="8" s="1"/>
  <c r="D58" i="8"/>
  <c r="A60" i="8" l="1"/>
  <c r="B60" i="8" s="1"/>
  <c r="D59" i="8"/>
  <c r="F38" i="8"/>
  <c r="G38" i="8" s="1"/>
  <c r="I38" i="8" s="1"/>
  <c r="C39" i="8" l="1"/>
  <c r="E39" i="8" s="1"/>
  <c r="L39" i="8"/>
  <c r="M39" i="8" s="1"/>
  <c r="N39" i="8" s="1"/>
  <c r="O39" i="8" s="1"/>
  <c r="A61" i="8"/>
  <c r="B61" i="8" s="1"/>
  <c r="D60" i="8"/>
  <c r="O30" i="8" l="1"/>
  <c r="O36" i="8"/>
  <c r="O32" i="8"/>
  <c r="O35" i="8"/>
  <c r="O31" i="8"/>
  <c r="O38" i="8"/>
  <c r="O34" i="8"/>
  <c r="O29" i="8"/>
  <c r="O37" i="8"/>
  <c r="O33" i="8"/>
  <c r="O28" i="8"/>
  <c r="A62" i="8"/>
  <c r="B62" i="8" s="1"/>
  <c r="D61" i="8"/>
  <c r="H39" i="8"/>
  <c r="J39" i="8" s="1"/>
  <c r="A63" i="8" l="1"/>
  <c r="B63" i="8" s="1"/>
  <c r="D62" i="8"/>
  <c r="F39" i="8"/>
  <c r="G39" i="8" s="1"/>
  <c r="I39" i="8" s="1"/>
  <c r="C40" i="8" l="1"/>
  <c r="A64" i="8"/>
  <c r="B64" i="8" s="1"/>
  <c r="D63" i="8"/>
  <c r="H40" i="8" l="1"/>
  <c r="J40" i="8" s="1"/>
  <c r="E40" i="8"/>
  <c r="A65" i="8"/>
  <c r="B65" i="8" s="1"/>
  <c r="D64" i="8"/>
  <c r="F40" i="8" l="1"/>
  <c r="G40" i="8" s="1"/>
  <c r="I40" i="8" s="1"/>
  <c r="A66" i="8"/>
  <c r="B66" i="8" s="1"/>
  <c r="D65" i="8"/>
  <c r="C41" i="8" l="1"/>
  <c r="A67" i="8"/>
  <c r="B67" i="8" s="1"/>
  <c r="D66" i="8"/>
  <c r="A68" i="8" l="1"/>
  <c r="B68" i="8" s="1"/>
  <c r="D67" i="8"/>
  <c r="H41" i="8"/>
  <c r="J41" i="8" s="1"/>
  <c r="E41" i="8"/>
  <c r="A69" i="8" l="1"/>
  <c r="B69" i="8" s="1"/>
  <c r="D68" i="8"/>
  <c r="F41" i="8"/>
  <c r="G41" i="8" s="1"/>
  <c r="I41" i="8" s="1"/>
  <c r="C42" i="8" l="1"/>
  <c r="E42" i="8" s="1"/>
  <c r="A70" i="8"/>
  <c r="B70" i="8" s="1"/>
  <c r="D69" i="8"/>
  <c r="H42" i="8" l="1"/>
  <c r="J42" i="8" s="1"/>
  <c r="A71" i="8"/>
  <c r="B71" i="8" s="1"/>
  <c r="D70" i="8"/>
  <c r="A72" i="8" l="1"/>
  <c r="B72" i="8" s="1"/>
  <c r="D71" i="8"/>
  <c r="F42" i="8"/>
  <c r="G42" i="8" s="1"/>
  <c r="I42" i="8" s="1"/>
  <c r="A73" i="8" l="1"/>
  <c r="B73" i="8" s="1"/>
  <c r="D72" i="8"/>
  <c r="C43" i="8"/>
  <c r="H43" i="8" l="1"/>
  <c r="J43" i="8" s="1"/>
  <c r="E43" i="8"/>
  <c r="A74" i="8"/>
  <c r="B74" i="8" s="1"/>
  <c r="D73" i="8"/>
  <c r="A75" i="8" l="1"/>
  <c r="B75" i="8" s="1"/>
  <c r="D74" i="8"/>
  <c r="F43" i="8"/>
  <c r="G43" i="8" s="1"/>
  <c r="I43" i="8" s="1"/>
  <c r="A76" i="8" l="1"/>
  <c r="B76" i="8" s="1"/>
  <c r="D75" i="8"/>
  <c r="C44" i="8"/>
  <c r="E44" i="8" l="1"/>
  <c r="H44" i="8"/>
  <c r="J44" i="8" s="1"/>
  <c r="A77" i="8"/>
  <c r="B77" i="8" s="1"/>
  <c r="D76" i="8"/>
  <c r="F44" i="8" l="1"/>
  <c r="G44" i="8" s="1"/>
  <c r="I44" i="8" s="1"/>
  <c r="A78" i="8"/>
  <c r="B78" i="8" s="1"/>
  <c r="D77" i="8"/>
  <c r="C45" i="8" l="1"/>
  <c r="A79" i="8"/>
  <c r="B79" i="8" s="1"/>
  <c r="D78" i="8"/>
  <c r="H45" i="8" l="1"/>
  <c r="J45" i="8" s="1"/>
  <c r="E45" i="8"/>
  <c r="A80" i="8"/>
  <c r="B80" i="8" s="1"/>
  <c r="D79" i="8"/>
  <c r="A81" i="8" l="1"/>
  <c r="B81" i="8" s="1"/>
  <c r="D80" i="8"/>
  <c r="F45" i="8"/>
  <c r="G45" i="8" s="1"/>
  <c r="I45" i="8" s="1"/>
  <c r="C46" i="8" l="1"/>
  <c r="A82" i="8"/>
  <c r="B82" i="8" s="1"/>
  <c r="D81" i="8"/>
  <c r="A83" i="8" l="1"/>
  <c r="B83" i="8" s="1"/>
  <c r="D82" i="8"/>
  <c r="H46" i="8"/>
  <c r="J46" i="8" s="1"/>
  <c r="E46" i="8"/>
  <c r="A84" i="8" l="1"/>
  <c r="B84" i="8" s="1"/>
  <c r="D83" i="8"/>
  <c r="F46" i="8"/>
  <c r="G46" i="8" s="1"/>
  <c r="I46" i="8" s="1"/>
  <c r="A85" i="8" l="1"/>
  <c r="B85" i="8" s="1"/>
  <c r="D84" i="8"/>
  <c r="C47" i="8"/>
  <c r="E47" i="8" s="1"/>
  <c r="H47" i="8" l="1"/>
  <c r="J47" i="8" s="1"/>
  <c r="A86" i="8"/>
  <c r="B86" i="8" s="1"/>
  <c r="D85" i="8"/>
  <c r="A87" i="8" l="1"/>
  <c r="B87" i="8" s="1"/>
  <c r="D86" i="8"/>
  <c r="F47" i="8"/>
  <c r="G47" i="8" s="1"/>
  <c r="I47" i="8" s="1"/>
  <c r="C48" i="8" l="1"/>
  <c r="A88" i="8"/>
  <c r="B88" i="8" s="1"/>
  <c r="D87" i="8"/>
  <c r="A89" i="8" l="1"/>
  <c r="B89" i="8" s="1"/>
  <c r="D88" i="8"/>
  <c r="H48" i="8"/>
  <c r="J48" i="8" s="1"/>
  <c r="E48" i="8"/>
  <c r="A90" i="8" l="1"/>
  <c r="B90" i="8" s="1"/>
  <c r="D89" i="8"/>
  <c r="F48" i="8"/>
  <c r="G48" i="8" s="1"/>
  <c r="I48" i="8" s="1"/>
  <c r="C49" i="8" l="1"/>
  <c r="A91" i="8"/>
  <c r="B91" i="8" s="1"/>
  <c r="D90" i="8"/>
  <c r="A92" i="8" l="1"/>
  <c r="B92" i="8" s="1"/>
  <c r="D91" i="8"/>
  <c r="H49" i="8"/>
  <c r="J49" i="8" s="1"/>
  <c r="E49" i="8"/>
  <c r="F49" i="8" l="1"/>
  <c r="G49" i="8" s="1"/>
  <c r="I49" i="8" s="1"/>
  <c r="A93" i="8"/>
  <c r="B93" i="8" s="1"/>
  <c r="D92" i="8"/>
  <c r="C50" i="8" l="1"/>
  <c r="A94" i="8"/>
  <c r="B94" i="8" s="1"/>
  <c r="D93" i="8"/>
  <c r="H50" i="8" l="1"/>
  <c r="J50" i="8" s="1"/>
  <c r="E50" i="8"/>
  <c r="A95" i="8"/>
  <c r="B95" i="8" s="1"/>
  <c r="D94" i="8"/>
  <c r="A96" i="8" l="1"/>
  <c r="B96" i="8" s="1"/>
  <c r="D95" i="8"/>
  <c r="F50" i="8"/>
  <c r="G50" i="8" s="1"/>
  <c r="I50" i="8" s="1"/>
  <c r="C51" i="8" l="1"/>
  <c r="L51" i="8"/>
  <c r="M51" i="8" s="1"/>
  <c r="N51" i="8" s="1"/>
  <c r="O51" i="8" s="1"/>
  <c r="A97" i="8"/>
  <c r="B97" i="8" s="1"/>
  <c r="D96" i="8"/>
  <c r="O50" i="8" l="1"/>
  <c r="O46" i="8"/>
  <c r="O42" i="8"/>
  <c r="O49" i="8"/>
  <c r="O45" i="8"/>
  <c r="O41" i="8"/>
  <c r="O48" i="8"/>
  <c r="O44" i="8"/>
  <c r="O40" i="8"/>
  <c r="O47" i="8"/>
  <c r="O43" i="8"/>
  <c r="H51" i="8"/>
  <c r="J51" i="8" s="1"/>
  <c r="E51" i="8"/>
  <c r="A98" i="8"/>
  <c r="B98" i="8" s="1"/>
  <c r="D97" i="8"/>
  <c r="A99" i="8" l="1"/>
  <c r="B99" i="8" s="1"/>
  <c r="D98" i="8"/>
  <c r="F51" i="8"/>
  <c r="G51" i="8" s="1"/>
  <c r="I51" i="8" s="1"/>
  <c r="A100" i="8" l="1"/>
  <c r="B100" i="8" s="1"/>
  <c r="D99" i="8"/>
  <c r="C52" i="8"/>
  <c r="A101" i="8" l="1"/>
  <c r="B101" i="8" s="1"/>
  <c r="D100" i="8"/>
  <c r="E52" i="8"/>
  <c r="H52" i="8"/>
  <c r="J52" i="8" s="1"/>
  <c r="F52" i="8" l="1"/>
  <c r="G52" i="8" s="1"/>
  <c r="I52" i="8" s="1"/>
  <c r="A102" i="8"/>
  <c r="B102" i="8" s="1"/>
  <c r="D101" i="8"/>
  <c r="C53" i="8" l="1"/>
  <c r="A103" i="8"/>
  <c r="B103" i="8" s="1"/>
  <c r="D102" i="8"/>
  <c r="H53" i="8" l="1"/>
  <c r="J53" i="8" s="1"/>
  <c r="E53" i="8"/>
  <c r="A104" i="8"/>
  <c r="B104" i="8" s="1"/>
  <c r="D103" i="8"/>
  <c r="F53" i="8" l="1"/>
  <c r="G53" i="8" s="1"/>
  <c r="I53" i="8" s="1"/>
  <c r="A105" i="8"/>
  <c r="B105" i="8" s="1"/>
  <c r="D104" i="8"/>
  <c r="C54" i="8" l="1"/>
  <c r="A106" i="8"/>
  <c r="B106" i="8" s="1"/>
  <c r="D105" i="8"/>
  <c r="H54" i="8" l="1"/>
  <c r="J54" i="8" s="1"/>
  <c r="E54" i="8"/>
  <c r="A107" i="8"/>
  <c r="B107" i="8" s="1"/>
  <c r="D106" i="8"/>
  <c r="A108" i="8" l="1"/>
  <c r="B108" i="8" s="1"/>
  <c r="D107" i="8"/>
  <c r="F54" i="8"/>
  <c r="G54" i="8" s="1"/>
  <c r="I54" i="8" s="1"/>
  <c r="C55" i="8" l="1"/>
  <c r="A109" i="8"/>
  <c r="B109" i="8" s="1"/>
  <c r="D108" i="8"/>
  <c r="H55" i="8" l="1"/>
  <c r="J55" i="8" s="1"/>
  <c r="E55" i="8"/>
  <c r="A110" i="8"/>
  <c r="B110" i="8" s="1"/>
  <c r="D109" i="8"/>
  <c r="A111" i="8" l="1"/>
  <c r="B111" i="8" s="1"/>
  <c r="D110" i="8"/>
  <c r="F55" i="8"/>
  <c r="G55" i="8" s="1"/>
  <c r="I55" i="8" s="1"/>
  <c r="A112" i="8" l="1"/>
  <c r="B112" i="8" s="1"/>
  <c r="D111" i="8"/>
  <c r="C56" i="8"/>
  <c r="H56" i="8" l="1"/>
  <c r="J56" i="8" s="1"/>
  <c r="E56" i="8"/>
  <c r="A113" i="8"/>
  <c r="B113" i="8" s="1"/>
  <c r="D112" i="8"/>
  <c r="A114" i="8" l="1"/>
  <c r="B114" i="8" s="1"/>
  <c r="D113" i="8"/>
  <c r="F56" i="8"/>
  <c r="G56" i="8" s="1"/>
  <c r="I56" i="8" s="1"/>
  <c r="C57" i="8" l="1"/>
  <c r="A115" i="8"/>
  <c r="B115" i="8" s="1"/>
  <c r="D114" i="8"/>
  <c r="H57" i="8" l="1"/>
  <c r="J57" i="8" s="1"/>
  <c r="E57" i="8"/>
  <c r="A116" i="8"/>
  <c r="B116" i="8" s="1"/>
  <c r="D115" i="8"/>
  <c r="F57" i="8" l="1"/>
  <c r="G57" i="8" s="1"/>
  <c r="I57" i="8" s="1"/>
  <c r="A117" i="8"/>
  <c r="B117" i="8" s="1"/>
  <c r="D116" i="8"/>
  <c r="C58" i="8" l="1"/>
  <c r="A118" i="8"/>
  <c r="B118" i="8" s="1"/>
  <c r="D117" i="8"/>
  <c r="E58" i="8" l="1"/>
  <c r="H58" i="8"/>
  <c r="J58" i="8" s="1"/>
  <c r="A119" i="8"/>
  <c r="B119" i="8" s="1"/>
  <c r="D118" i="8"/>
  <c r="F58" i="8" l="1"/>
  <c r="G58" i="8" s="1"/>
  <c r="I58" i="8" s="1"/>
  <c r="A120" i="8"/>
  <c r="B120" i="8" s="1"/>
  <c r="D119" i="8"/>
  <c r="C59" i="8" l="1"/>
  <c r="A121" i="8"/>
  <c r="B121" i="8" s="1"/>
  <c r="D120" i="8"/>
  <c r="A122" i="8" l="1"/>
  <c r="B122" i="8" s="1"/>
  <c r="D121" i="8"/>
  <c r="H59" i="8"/>
  <c r="J59" i="8" s="1"/>
  <c r="E59" i="8"/>
  <c r="F59" i="8" l="1"/>
  <c r="G59" i="8" s="1"/>
  <c r="I59" i="8" s="1"/>
  <c r="A123" i="8"/>
  <c r="B123" i="8" s="1"/>
  <c r="D122" i="8"/>
  <c r="C60" i="8" l="1"/>
  <c r="A124" i="8"/>
  <c r="B124" i="8" s="1"/>
  <c r="D123" i="8"/>
  <c r="H60" i="8" l="1"/>
  <c r="J60" i="8" s="1"/>
  <c r="E60" i="8"/>
  <c r="D124" i="8"/>
  <c r="A125" i="8"/>
  <c r="B125" i="8" s="1"/>
  <c r="D125" i="8" l="1"/>
  <c r="A126" i="8"/>
  <c r="B126" i="8" s="1"/>
  <c r="F60" i="8"/>
  <c r="G60" i="8" s="1"/>
  <c r="I60" i="8" s="1"/>
  <c r="C61" i="8" l="1"/>
  <c r="D126" i="8"/>
  <c r="A127" i="8"/>
  <c r="B127" i="8" s="1"/>
  <c r="H61" i="8" l="1"/>
  <c r="J61" i="8" s="1"/>
  <c r="E61" i="8"/>
  <c r="D127" i="8"/>
  <c r="A128" i="8"/>
  <c r="B128" i="8" s="1"/>
  <c r="F61" i="8" l="1"/>
  <c r="G61" i="8" s="1"/>
  <c r="I61" i="8" s="1"/>
  <c r="D128" i="8"/>
  <c r="A129" i="8"/>
  <c r="B129" i="8" s="1"/>
  <c r="C62" i="8" l="1"/>
  <c r="D129" i="8"/>
  <c r="A130" i="8"/>
  <c r="B130" i="8" s="1"/>
  <c r="H62" i="8" l="1"/>
  <c r="J62" i="8" s="1"/>
  <c r="E62" i="8"/>
  <c r="D130" i="8"/>
  <c r="A131" i="8"/>
  <c r="B131" i="8" s="1"/>
  <c r="F62" i="8" l="1"/>
  <c r="G62" i="8" s="1"/>
  <c r="I62" i="8" s="1"/>
  <c r="D131" i="8"/>
  <c r="A132" i="8"/>
  <c r="B132" i="8" s="1"/>
  <c r="C63" i="8" l="1"/>
  <c r="L63" i="8"/>
  <c r="M63" i="8" s="1"/>
  <c r="N63" i="8" s="1"/>
  <c r="O63" i="8" s="1"/>
  <c r="D132" i="8"/>
  <c r="A133" i="8"/>
  <c r="B133" i="8" s="1"/>
  <c r="O62" i="8" l="1"/>
  <c r="O58" i="8"/>
  <c r="O54" i="8"/>
  <c r="O59" i="8"/>
  <c r="O55" i="8"/>
  <c r="O57" i="8"/>
  <c r="O56" i="8"/>
  <c r="O61" i="8"/>
  <c r="O53" i="8"/>
  <c r="O60" i="8"/>
  <c r="O52" i="8"/>
  <c r="D133" i="8"/>
  <c r="A134" i="8"/>
  <c r="B134" i="8" s="1"/>
  <c r="H63" i="8"/>
  <c r="J63" i="8" s="1"/>
  <c r="E63" i="8"/>
  <c r="F63" i="8" l="1"/>
  <c r="G63" i="8" s="1"/>
  <c r="I63" i="8" s="1"/>
  <c r="D134" i="8"/>
  <c r="A135" i="8"/>
  <c r="B135" i="8" s="1"/>
  <c r="C64" i="8" l="1"/>
  <c r="A136" i="8"/>
  <c r="B136" i="8" s="1"/>
  <c r="D135" i="8"/>
  <c r="H64" i="8" l="1"/>
  <c r="J64" i="8" s="1"/>
  <c r="E64" i="8"/>
  <c r="A137" i="8"/>
  <c r="B137" i="8" s="1"/>
  <c r="D136" i="8"/>
  <c r="F64" i="8" l="1"/>
  <c r="G64" i="8" s="1"/>
  <c r="I64" i="8" s="1"/>
  <c r="A138" i="8"/>
  <c r="B138" i="8" s="1"/>
  <c r="D137" i="8"/>
  <c r="C65" i="8" l="1"/>
  <c r="D138" i="8"/>
  <c r="A139" i="8"/>
  <c r="B139" i="8" s="1"/>
  <c r="D139" i="8" l="1"/>
  <c r="A140" i="8"/>
  <c r="B140" i="8" s="1"/>
  <c r="H65" i="8"/>
  <c r="J65" i="8" s="1"/>
  <c r="E65" i="8"/>
  <c r="F65" i="8" l="1"/>
  <c r="G65" i="8" s="1"/>
  <c r="I65" i="8" s="1"/>
  <c r="A141" i="8"/>
  <c r="B141" i="8" s="1"/>
  <c r="D140" i="8"/>
  <c r="C66" i="8" l="1"/>
  <c r="A142" i="8"/>
  <c r="B142" i="8" s="1"/>
  <c r="D141" i="8"/>
  <c r="D142" i="8" l="1"/>
  <c r="A143" i="8"/>
  <c r="B143" i="8" s="1"/>
  <c r="H66" i="8"/>
  <c r="J66" i="8" s="1"/>
  <c r="E66" i="8"/>
  <c r="D143" i="8" l="1"/>
  <c r="A144" i="8"/>
  <c r="B144" i="8" s="1"/>
  <c r="F66" i="8"/>
  <c r="G66" i="8" s="1"/>
  <c r="I66" i="8" s="1"/>
  <c r="C67" i="8" l="1"/>
  <c r="A145" i="8"/>
  <c r="B145" i="8" s="1"/>
  <c r="D144" i="8"/>
  <c r="H67" i="8" l="1"/>
  <c r="J67" i="8" s="1"/>
  <c r="E67" i="8"/>
  <c r="A146" i="8"/>
  <c r="B146" i="8" s="1"/>
  <c r="D145" i="8"/>
  <c r="F67" i="8" l="1"/>
  <c r="G67" i="8" s="1"/>
  <c r="I67" i="8" s="1"/>
  <c r="D146" i="8"/>
  <c r="A147" i="8"/>
  <c r="B147" i="8" s="1"/>
  <c r="D147" i="8" l="1"/>
  <c r="A148" i="8"/>
  <c r="B148" i="8" s="1"/>
  <c r="C68" i="8"/>
  <c r="H68" i="8" l="1"/>
  <c r="J68" i="8" s="1"/>
  <c r="E68" i="8"/>
  <c r="D148" i="8"/>
  <c r="A149" i="8"/>
  <c r="B149" i="8" s="1"/>
  <c r="A150" i="8" l="1"/>
  <c r="B150" i="8" s="1"/>
  <c r="D149" i="8"/>
  <c r="F68" i="8"/>
  <c r="G68" i="8" s="1"/>
  <c r="I68" i="8" s="1"/>
  <c r="C69" i="8" l="1"/>
  <c r="A151" i="8"/>
  <c r="B151" i="8" s="1"/>
  <c r="D150" i="8"/>
  <c r="D151" i="8" l="1"/>
  <c r="A152" i="8"/>
  <c r="B152" i="8" s="1"/>
  <c r="H69" i="8"/>
  <c r="J69" i="8" s="1"/>
  <c r="E69" i="8"/>
  <c r="F69" i="8" l="1"/>
  <c r="G69" i="8" s="1"/>
  <c r="I69" i="8" s="1"/>
  <c r="D152" i="8"/>
  <c r="A153" i="8"/>
  <c r="B153" i="8" s="1"/>
  <c r="C70" i="8" l="1"/>
  <c r="A154" i="8"/>
  <c r="B154" i="8" s="1"/>
  <c r="D153" i="8"/>
  <c r="H70" i="8" l="1"/>
  <c r="J70" i="8" s="1"/>
  <c r="E70" i="8"/>
  <c r="A155" i="8"/>
  <c r="B155" i="8" s="1"/>
  <c r="D154" i="8"/>
  <c r="D155" i="8" l="1"/>
  <c r="A156" i="8"/>
  <c r="B156" i="8" s="1"/>
  <c r="F70" i="8"/>
  <c r="G70" i="8" s="1"/>
  <c r="I70" i="8" s="1"/>
  <c r="C71" i="8" l="1"/>
  <c r="D156" i="8"/>
  <c r="A157" i="8"/>
  <c r="B157" i="8" s="1"/>
  <c r="A158" i="8" l="1"/>
  <c r="B158" i="8" s="1"/>
  <c r="D157" i="8"/>
  <c r="H71" i="8"/>
  <c r="J71" i="8" s="1"/>
  <c r="E71" i="8"/>
  <c r="F71" i="8" l="1"/>
  <c r="G71" i="8" s="1"/>
  <c r="I71" i="8" s="1"/>
  <c r="A159" i="8"/>
  <c r="B159" i="8" s="1"/>
  <c r="D158" i="8"/>
  <c r="C72" i="8" l="1"/>
  <c r="A160" i="8"/>
  <c r="B160" i="8" s="1"/>
  <c r="D159" i="8"/>
  <c r="H72" i="8" l="1"/>
  <c r="J72" i="8" s="1"/>
  <c r="E72" i="8"/>
  <c r="A161" i="8"/>
  <c r="B161" i="8" s="1"/>
  <c r="D160" i="8"/>
  <c r="A162" i="8" l="1"/>
  <c r="B162" i="8" s="1"/>
  <c r="D161" i="8"/>
  <c r="F72" i="8"/>
  <c r="G72" i="8" s="1"/>
  <c r="I72" i="8" s="1"/>
  <c r="D162" i="8" l="1"/>
  <c r="A163" i="8"/>
  <c r="B163" i="8" s="1"/>
  <c r="C73" i="8"/>
  <c r="A164" i="8" l="1"/>
  <c r="B164" i="8" s="1"/>
  <c r="D163" i="8"/>
  <c r="H73" i="8"/>
  <c r="J73" i="8" s="1"/>
  <c r="E73" i="8"/>
  <c r="F73" i="8" l="1"/>
  <c r="G73" i="8" s="1"/>
  <c r="I73" i="8" s="1"/>
  <c r="D164" i="8"/>
  <c r="A165" i="8"/>
  <c r="B165" i="8" s="1"/>
  <c r="C74" i="8" l="1"/>
  <c r="A166" i="8"/>
  <c r="B166" i="8" s="1"/>
  <c r="D165" i="8"/>
  <c r="H74" i="8" l="1"/>
  <c r="J74" i="8" s="1"/>
  <c r="E74" i="8"/>
  <c r="D166" i="8"/>
  <c r="A167" i="8"/>
  <c r="B167" i="8" s="1"/>
  <c r="F74" i="8" l="1"/>
  <c r="G74" i="8" s="1"/>
  <c r="I74" i="8" s="1"/>
  <c r="A168" i="8"/>
  <c r="B168" i="8" s="1"/>
  <c r="D167" i="8"/>
  <c r="C75" i="8" l="1"/>
  <c r="L75" i="8"/>
  <c r="M75" i="8" s="1"/>
  <c r="N75" i="8" s="1"/>
  <c r="O75" i="8" s="1"/>
  <c r="D168" i="8"/>
  <c r="A169" i="8"/>
  <c r="B169" i="8" s="1"/>
  <c r="O71" i="8" l="1"/>
  <c r="O67" i="8"/>
  <c r="O74" i="8"/>
  <c r="O70" i="8"/>
  <c r="O66" i="8"/>
  <c r="O73" i="8"/>
  <c r="O69" i="8"/>
  <c r="O72" i="8"/>
  <c r="O68" i="8"/>
  <c r="O64" i="8"/>
  <c r="O65" i="8"/>
  <c r="A170" i="8"/>
  <c r="B170" i="8" s="1"/>
  <c r="D169" i="8"/>
  <c r="H75" i="8"/>
  <c r="J75" i="8" s="1"/>
  <c r="E75" i="8"/>
  <c r="F75" i="8" l="1"/>
  <c r="G75" i="8" s="1"/>
  <c r="I75" i="8" s="1"/>
  <c r="D170" i="8"/>
  <c r="A171" i="8"/>
  <c r="B171" i="8" s="1"/>
  <c r="C76" i="8" l="1"/>
  <c r="A172" i="8"/>
  <c r="B172" i="8" s="1"/>
  <c r="D171" i="8"/>
  <c r="H76" i="8" l="1"/>
  <c r="J76" i="8" s="1"/>
  <c r="E76" i="8"/>
  <c r="D172" i="8"/>
  <c r="A173" i="8"/>
  <c r="B173" i="8" s="1"/>
  <c r="F76" i="8" l="1"/>
  <c r="G76" i="8" s="1"/>
  <c r="I76" i="8" s="1"/>
  <c r="A174" i="8"/>
  <c r="B174" i="8" s="1"/>
  <c r="D173" i="8"/>
  <c r="C77" i="8" l="1"/>
  <c r="D174" i="8"/>
  <c r="A175" i="8"/>
  <c r="B175" i="8" s="1"/>
  <c r="H77" i="8" l="1"/>
  <c r="J77" i="8" s="1"/>
  <c r="E77" i="8"/>
  <c r="D175" i="8"/>
  <c r="A176" i="8"/>
  <c r="B176" i="8" s="1"/>
  <c r="F77" i="8" l="1"/>
  <c r="G77" i="8" s="1"/>
  <c r="I77" i="8" s="1"/>
  <c r="D176" i="8"/>
  <c r="A177" i="8"/>
  <c r="B177" i="8" s="1"/>
  <c r="D177" i="8" l="1"/>
  <c r="A178" i="8"/>
  <c r="B178" i="8" s="1"/>
  <c r="C78" i="8"/>
  <c r="D178" i="8" l="1"/>
  <c r="A179" i="8"/>
  <c r="B179" i="8" s="1"/>
  <c r="H78" i="8"/>
  <c r="J78" i="8" s="1"/>
  <c r="E78" i="8"/>
  <c r="F78" i="8" l="1"/>
  <c r="G78" i="8" s="1"/>
  <c r="I78" i="8" s="1"/>
  <c r="D179" i="8"/>
  <c r="A180" i="8"/>
  <c r="B180" i="8" s="1"/>
  <c r="C79" i="8" l="1"/>
  <c r="D180" i="8"/>
  <c r="A181" i="8"/>
  <c r="B181" i="8" s="1"/>
  <c r="D181" i="8" l="1"/>
  <c r="A182" i="8"/>
  <c r="B182" i="8" s="1"/>
  <c r="H79" i="8"/>
  <c r="J79" i="8" s="1"/>
  <c r="E79" i="8"/>
  <c r="F79" i="8" l="1"/>
  <c r="G79" i="8" s="1"/>
  <c r="I79" i="8" s="1"/>
  <c r="D182" i="8"/>
  <c r="A183" i="8"/>
  <c r="B183" i="8" s="1"/>
  <c r="C80" i="8" l="1"/>
  <c r="D183" i="8"/>
  <c r="A184" i="8"/>
  <c r="B184" i="8" s="1"/>
  <c r="D184" i="8" l="1"/>
  <c r="A185" i="8"/>
  <c r="B185" i="8" s="1"/>
  <c r="H80" i="8"/>
  <c r="J80" i="8" s="1"/>
  <c r="E80" i="8"/>
  <c r="D185" i="8" l="1"/>
  <c r="A186" i="8"/>
  <c r="B186" i="8" s="1"/>
  <c r="F80" i="8"/>
  <c r="G80" i="8" s="1"/>
  <c r="I80" i="8" s="1"/>
  <c r="D186" i="8" l="1"/>
  <c r="A187" i="8"/>
  <c r="B187" i="8" s="1"/>
  <c r="C81" i="8"/>
  <c r="D187" i="8" l="1"/>
  <c r="A188" i="8"/>
  <c r="B188" i="8" s="1"/>
  <c r="H81" i="8"/>
  <c r="J81" i="8" s="1"/>
  <c r="E81" i="8"/>
  <c r="D188" i="8" l="1"/>
  <c r="A189" i="8"/>
  <c r="B189" i="8" s="1"/>
  <c r="F81" i="8"/>
  <c r="G81" i="8" s="1"/>
  <c r="I81" i="8" s="1"/>
  <c r="D189" i="8" l="1"/>
  <c r="A190" i="8"/>
  <c r="B190" i="8" s="1"/>
  <c r="C82" i="8"/>
  <c r="D190" i="8" l="1"/>
  <c r="A191" i="8"/>
  <c r="B191" i="8" s="1"/>
  <c r="H82" i="8"/>
  <c r="J82" i="8" s="1"/>
  <c r="E82" i="8"/>
  <c r="D191" i="8" l="1"/>
  <c r="A192" i="8"/>
  <c r="B192" i="8" s="1"/>
  <c r="F82" i="8"/>
  <c r="G82" i="8" s="1"/>
  <c r="I82" i="8" s="1"/>
  <c r="D192" i="8" l="1"/>
  <c r="A193" i="8"/>
  <c r="B193" i="8" s="1"/>
  <c r="C83" i="8"/>
  <c r="D193" i="8" l="1"/>
  <c r="A194" i="8"/>
  <c r="B194" i="8" s="1"/>
  <c r="H83" i="8"/>
  <c r="J83" i="8" s="1"/>
  <c r="E83" i="8"/>
  <c r="D194" i="8" l="1"/>
  <c r="A195" i="8"/>
  <c r="B195" i="8" s="1"/>
  <c r="F83" i="8"/>
  <c r="G83" i="8" s="1"/>
  <c r="I83" i="8" s="1"/>
  <c r="C84" i="8" l="1"/>
  <c r="D195" i="8"/>
  <c r="A196" i="8"/>
  <c r="B196" i="8" s="1"/>
  <c r="D196" i="8" l="1"/>
  <c r="A197" i="8"/>
  <c r="B197" i="8" s="1"/>
  <c r="H84" i="8"/>
  <c r="J84" i="8" s="1"/>
  <c r="E84" i="8"/>
  <c r="F84" i="8" l="1"/>
  <c r="G84" i="8" s="1"/>
  <c r="I84" i="8" s="1"/>
  <c r="A198" i="8"/>
  <c r="B198" i="8" s="1"/>
  <c r="D197" i="8"/>
  <c r="D198" i="8" l="1"/>
  <c r="A199" i="8"/>
  <c r="B199" i="8" s="1"/>
  <c r="C85" i="8"/>
  <c r="E85" i="8" l="1"/>
  <c r="H85" i="8"/>
  <c r="J85" i="8" s="1"/>
  <c r="A200" i="8"/>
  <c r="B200" i="8" s="1"/>
  <c r="D199" i="8"/>
  <c r="F85" i="8" l="1"/>
  <c r="G85" i="8" s="1"/>
  <c r="I85" i="8" s="1"/>
  <c r="A201" i="8"/>
  <c r="B201" i="8" s="1"/>
  <c r="D200" i="8"/>
  <c r="C86" i="8" l="1"/>
  <c r="A202" i="8"/>
  <c r="B202" i="8" s="1"/>
  <c r="D201" i="8"/>
  <c r="A203" i="8" l="1"/>
  <c r="B203" i="8" s="1"/>
  <c r="D202" i="8"/>
  <c r="H86" i="8"/>
  <c r="J86" i="8" s="1"/>
  <c r="E86" i="8"/>
  <c r="F86" i="8" l="1"/>
  <c r="G86" i="8" s="1"/>
  <c r="I86" i="8" s="1"/>
  <c r="A204" i="8"/>
  <c r="B204" i="8" s="1"/>
  <c r="D203" i="8"/>
  <c r="C87" i="8" l="1"/>
  <c r="L87" i="8"/>
  <c r="M87" i="8" s="1"/>
  <c r="N87" i="8" s="1"/>
  <c r="O87" i="8" s="1"/>
  <c r="A205" i="8"/>
  <c r="B205" i="8" s="1"/>
  <c r="D204" i="8"/>
  <c r="O84" i="8" l="1"/>
  <c r="O80" i="8"/>
  <c r="O76" i="8"/>
  <c r="O83" i="8"/>
  <c r="O79" i="8"/>
  <c r="O86" i="8"/>
  <c r="O82" i="8"/>
  <c r="O78" i="8"/>
  <c r="O85" i="8"/>
  <c r="O81" i="8"/>
  <c r="O77" i="8"/>
  <c r="A206" i="8"/>
  <c r="B206" i="8" s="1"/>
  <c r="D205" i="8"/>
  <c r="H87" i="8"/>
  <c r="J87" i="8" s="1"/>
  <c r="E87" i="8"/>
  <c r="F87" i="8" l="1"/>
  <c r="G87" i="8" s="1"/>
  <c r="I87" i="8" s="1"/>
  <c r="D206" i="8"/>
  <c r="A207" i="8"/>
  <c r="B207" i="8" s="1"/>
  <c r="C88" i="8" l="1"/>
  <c r="A208" i="8"/>
  <c r="B208" i="8" s="1"/>
  <c r="D207" i="8"/>
  <c r="H88" i="8" l="1"/>
  <c r="J88" i="8" s="1"/>
  <c r="E88" i="8"/>
  <c r="A209" i="8"/>
  <c r="B209" i="8" s="1"/>
  <c r="D208" i="8"/>
  <c r="F88" i="8" l="1"/>
  <c r="G88" i="8" s="1"/>
  <c r="I88" i="8" s="1"/>
  <c r="A210" i="8"/>
  <c r="B210" i="8" s="1"/>
  <c r="D209" i="8"/>
  <c r="C89" i="8" l="1"/>
  <c r="A211" i="8"/>
  <c r="B211" i="8" s="1"/>
  <c r="D210" i="8"/>
  <c r="H89" i="8" l="1"/>
  <c r="J89" i="8" s="1"/>
  <c r="E89" i="8"/>
  <c r="A212" i="8"/>
  <c r="B212" i="8" s="1"/>
  <c r="D211" i="8"/>
  <c r="F89" i="8" l="1"/>
  <c r="G89" i="8" s="1"/>
  <c r="I89" i="8" s="1"/>
  <c r="A213" i="8"/>
  <c r="B213" i="8" s="1"/>
  <c r="D212" i="8"/>
  <c r="C90" i="8" l="1"/>
  <c r="A214" i="8"/>
  <c r="B214" i="8" s="1"/>
  <c r="D213" i="8"/>
  <c r="D214" i="8" l="1"/>
  <c r="A215" i="8"/>
  <c r="B215" i="8" s="1"/>
  <c r="H90" i="8"/>
  <c r="J90" i="8" s="1"/>
  <c r="E90" i="8"/>
  <c r="F90" i="8" l="1"/>
  <c r="G90" i="8" s="1"/>
  <c r="I90" i="8" s="1"/>
  <c r="A216" i="8"/>
  <c r="B216" i="8" s="1"/>
  <c r="D215" i="8"/>
  <c r="C91" i="8" l="1"/>
  <c r="A217" i="8"/>
  <c r="B217" i="8" s="1"/>
  <c r="D216" i="8"/>
  <c r="A218" i="8" l="1"/>
  <c r="B218" i="8" s="1"/>
  <c r="D217" i="8"/>
  <c r="H91" i="8"/>
  <c r="J91" i="8" s="1"/>
  <c r="E91" i="8"/>
  <c r="F91" i="8" l="1"/>
  <c r="G91" i="8" s="1"/>
  <c r="I91" i="8" s="1"/>
  <c r="A219" i="8"/>
  <c r="B219" i="8" s="1"/>
  <c r="D218" i="8"/>
  <c r="C92" i="8" l="1"/>
  <c r="A220" i="8"/>
  <c r="B220" i="8" s="1"/>
  <c r="D219" i="8"/>
  <c r="A221" i="8" l="1"/>
  <c r="B221" i="8" s="1"/>
  <c r="D220" i="8"/>
  <c r="H92" i="8"/>
  <c r="J92" i="8" s="1"/>
  <c r="E92" i="8"/>
  <c r="A222" i="8" l="1"/>
  <c r="B222" i="8" s="1"/>
  <c r="D221" i="8"/>
  <c r="F92" i="8"/>
  <c r="G92" i="8" s="1"/>
  <c r="I92" i="8" s="1"/>
  <c r="D222" i="8" l="1"/>
  <c r="A223" i="8"/>
  <c r="B223" i="8" s="1"/>
  <c r="C93" i="8"/>
  <c r="H93" i="8" l="1"/>
  <c r="J93" i="8" s="1"/>
  <c r="E93" i="8"/>
  <c r="A224" i="8"/>
  <c r="B224" i="8" s="1"/>
  <c r="D223" i="8"/>
  <c r="F93" i="8" l="1"/>
  <c r="G93" i="8" s="1"/>
  <c r="I93" i="8" s="1"/>
  <c r="D224" i="8"/>
  <c r="A225" i="8"/>
  <c r="B225" i="8" s="1"/>
  <c r="C94" i="8" l="1"/>
  <c r="A226" i="8"/>
  <c r="B226" i="8" s="1"/>
  <c r="D225" i="8"/>
  <c r="D226" i="8" l="1"/>
  <c r="A227" i="8"/>
  <c r="B227" i="8" s="1"/>
  <c r="H94" i="8"/>
  <c r="J94" i="8" s="1"/>
  <c r="E94" i="8"/>
  <c r="F94" i="8" l="1"/>
  <c r="G94" i="8" s="1"/>
  <c r="I94" i="8" s="1"/>
  <c r="A228" i="8"/>
  <c r="B228" i="8" s="1"/>
  <c r="D227" i="8"/>
  <c r="D228" i="8" l="1"/>
  <c r="A229" i="8"/>
  <c r="B229" i="8" s="1"/>
  <c r="C95" i="8"/>
  <c r="H95" i="8" l="1"/>
  <c r="J95" i="8" s="1"/>
  <c r="E95" i="8"/>
  <c r="A230" i="8"/>
  <c r="B230" i="8" s="1"/>
  <c r="D229" i="8"/>
  <c r="D230" i="8" l="1"/>
  <c r="A231" i="8"/>
  <c r="B231" i="8" s="1"/>
  <c r="F95" i="8"/>
  <c r="G95" i="8" s="1"/>
  <c r="I95" i="8" s="1"/>
  <c r="C96" i="8" l="1"/>
  <c r="A232" i="8"/>
  <c r="B232" i="8" s="1"/>
  <c r="D231" i="8"/>
  <c r="D232" i="8" l="1"/>
  <c r="A233" i="8"/>
  <c r="B233" i="8" s="1"/>
  <c r="H96" i="8"/>
  <c r="J96" i="8" s="1"/>
  <c r="E96" i="8"/>
  <c r="A234" i="8" l="1"/>
  <c r="B234" i="8" s="1"/>
  <c r="D233" i="8"/>
  <c r="F96" i="8"/>
  <c r="G96" i="8" s="1"/>
  <c r="I96" i="8" s="1"/>
  <c r="C97" i="8" l="1"/>
  <c r="D234" i="8"/>
  <c r="A235" i="8"/>
  <c r="B235" i="8" s="1"/>
  <c r="A236" i="8" l="1"/>
  <c r="B236" i="8" s="1"/>
  <c r="D235" i="8"/>
  <c r="H97" i="8"/>
  <c r="J97" i="8" s="1"/>
  <c r="E97" i="8"/>
  <c r="D236" i="8" l="1"/>
  <c r="A237" i="8"/>
  <c r="B237" i="8" s="1"/>
  <c r="F97" i="8"/>
  <c r="G97" i="8" s="1"/>
  <c r="I97" i="8" s="1"/>
  <c r="C98" i="8" l="1"/>
  <c r="A238" i="8"/>
  <c r="B238" i="8" s="1"/>
  <c r="D237" i="8"/>
  <c r="D238" i="8" l="1"/>
  <c r="A239" i="8"/>
  <c r="B239" i="8" s="1"/>
  <c r="H98" i="8"/>
  <c r="J98" i="8" s="1"/>
  <c r="E98" i="8"/>
  <c r="F98" i="8" l="1"/>
  <c r="G98" i="8" s="1"/>
  <c r="I98" i="8" s="1"/>
  <c r="A240" i="8"/>
  <c r="B240" i="8" s="1"/>
  <c r="D239" i="8"/>
  <c r="D240" i="8" l="1"/>
  <c r="A241" i="8"/>
  <c r="B241" i="8" s="1"/>
  <c r="C99" i="8"/>
  <c r="L99" i="8"/>
  <c r="M99" i="8" s="1"/>
  <c r="N99" i="8" s="1"/>
  <c r="O99" i="8" s="1"/>
  <c r="D241" i="8" l="1"/>
  <c r="A242" i="8"/>
  <c r="B242" i="8" s="1"/>
  <c r="O97" i="8"/>
  <c r="O93" i="8"/>
  <c r="O89" i="8"/>
  <c r="O96" i="8"/>
  <c r="O92" i="8"/>
  <c r="O88" i="8"/>
  <c r="O95" i="8"/>
  <c r="O91" i="8"/>
  <c r="O98" i="8"/>
  <c r="O94" i="8"/>
  <c r="O90" i="8"/>
  <c r="H99" i="8"/>
  <c r="J99" i="8" s="1"/>
  <c r="E99" i="8"/>
  <c r="D242" i="8" l="1"/>
  <c r="A243" i="8"/>
  <c r="B243" i="8" s="1"/>
  <c r="F99" i="8"/>
  <c r="G99" i="8" s="1"/>
  <c r="I99" i="8" s="1"/>
  <c r="D243" i="8" l="1"/>
  <c r="A244" i="8"/>
  <c r="B244" i="8" s="1"/>
  <c r="C100" i="8"/>
  <c r="D244" i="8" l="1"/>
  <c r="A245" i="8"/>
  <c r="B245" i="8" s="1"/>
  <c r="H100" i="8"/>
  <c r="J100" i="8" s="1"/>
  <c r="E100" i="8"/>
  <c r="D245" i="8" l="1"/>
  <c r="A246" i="8"/>
  <c r="B246" i="8" s="1"/>
  <c r="F100" i="8"/>
  <c r="G100" i="8" s="1"/>
  <c r="I100" i="8" s="1"/>
  <c r="A247" i="8" l="1"/>
  <c r="B247" i="8" s="1"/>
  <c r="D246" i="8"/>
  <c r="C101" i="8"/>
  <c r="H101" i="8" l="1"/>
  <c r="J101" i="8" s="1"/>
  <c r="E101" i="8"/>
  <c r="A248" i="8"/>
  <c r="B248" i="8" s="1"/>
  <c r="D247" i="8"/>
  <c r="A249" i="8" l="1"/>
  <c r="B249" i="8" s="1"/>
  <c r="D248" i="8"/>
  <c r="F101" i="8"/>
  <c r="G101" i="8" s="1"/>
  <c r="I101" i="8" s="1"/>
  <c r="C102" i="8" l="1"/>
  <c r="A250" i="8"/>
  <c r="B250" i="8" s="1"/>
  <c r="D249" i="8"/>
  <c r="H102" i="8" l="1"/>
  <c r="J102" i="8" s="1"/>
  <c r="E102" i="8"/>
  <c r="A251" i="8"/>
  <c r="B251" i="8" s="1"/>
  <c r="D250" i="8"/>
  <c r="A252" i="8" l="1"/>
  <c r="B252" i="8" s="1"/>
  <c r="D251" i="8"/>
  <c r="F102" i="8"/>
  <c r="G102" i="8" s="1"/>
  <c r="I102" i="8" s="1"/>
  <c r="C103" i="8" l="1"/>
  <c r="A253" i="8"/>
  <c r="B253" i="8" s="1"/>
  <c r="D252" i="8"/>
  <c r="H103" i="8" l="1"/>
  <c r="J103" i="8" s="1"/>
  <c r="E103" i="8"/>
  <c r="D253" i="8"/>
  <c r="A254" i="8"/>
  <c r="B254" i="8" s="1"/>
  <c r="A255" i="8" l="1"/>
  <c r="B255" i="8" s="1"/>
  <c r="D254" i="8"/>
  <c r="F103" i="8"/>
  <c r="G103" i="8" s="1"/>
  <c r="I103" i="8" s="1"/>
  <c r="C104" i="8" l="1"/>
  <c r="A256" i="8"/>
  <c r="B256" i="8" s="1"/>
  <c r="D255" i="8"/>
  <c r="A257" i="8" l="1"/>
  <c r="B257" i="8" s="1"/>
  <c r="D256" i="8"/>
  <c r="H104" i="8"/>
  <c r="J104" i="8" s="1"/>
  <c r="E104" i="8"/>
  <c r="A258" i="8" l="1"/>
  <c r="B258" i="8" s="1"/>
  <c r="D257" i="8"/>
  <c r="F104" i="8"/>
  <c r="G104" i="8" s="1"/>
  <c r="I104" i="8" s="1"/>
  <c r="C105" i="8" l="1"/>
  <c r="A259" i="8"/>
  <c r="B259" i="8" s="1"/>
  <c r="D258" i="8"/>
  <c r="A260" i="8" l="1"/>
  <c r="B260" i="8" s="1"/>
  <c r="D259" i="8"/>
  <c r="H105" i="8"/>
  <c r="J105" i="8" s="1"/>
  <c r="E105" i="8"/>
  <c r="A261" i="8" l="1"/>
  <c r="B261" i="8" s="1"/>
  <c r="D260" i="8"/>
  <c r="F105" i="8"/>
  <c r="G105" i="8" s="1"/>
  <c r="I105" i="8" s="1"/>
  <c r="C106" i="8" l="1"/>
  <c r="D261" i="8"/>
  <c r="A262" i="8"/>
  <c r="B262" i="8" s="1"/>
  <c r="H106" i="8" l="1"/>
  <c r="J106" i="8" s="1"/>
  <c r="E106" i="8"/>
  <c r="A263" i="8"/>
  <c r="B263" i="8" s="1"/>
  <c r="D262" i="8"/>
  <c r="F106" i="8" l="1"/>
  <c r="G106" i="8" s="1"/>
  <c r="I106" i="8" s="1"/>
  <c r="A264" i="8"/>
  <c r="B264" i="8" s="1"/>
  <c r="D263" i="8"/>
  <c r="A265" i="8" l="1"/>
  <c r="B265" i="8" s="1"/>
  <c r="D264" i="8"/>
  <c r="C107" i="8"/>
  <c r="H107" i="8" l="1"/>
  <c r="J107" i="8" s="1"/>
  <c r="E107" i="8"/>
  <c r="A266" i="8"/>
  <c r="B266" i="8" s="1"/>
  <c r="D265" i="8"/>
  <c r="F107" i="8" l="1"/>
  <c r="G107" i="8" s="1"/>
  <c r="I107" i="8" s="1"/>
  <c r="A267" i="8"/>
  <c r="B267" i="8" s="1"/>
  <c r="D266" i="8"/>
  <c r="C108" i="8" l="1"/>
  <c r="A268" i="8"/>
  <c r="B268" i="8" s="1"/>
  <c r="D267" i="8"/>
  <c r="H108" i="8" l="1"/>
  <c r="J108" i="8" s="1"/>
  <c r="E108" i="8"/>
  <c r="A269" i="8"/>
  <c r="B269" i="8" s="1"/>
  <c r="D268" i="8"/>
  <c r="F108" i="8" l="1"/>
  <c r="G108" i="8" s="1"/>
  <c r="I108" i="8" s="1"/>
  <c r="D269" i="8"/>
  <c r="A270" i="8"/>
  <c r="B270" i="8" s="1"/>
  <c r="C109" i="8" l="1"/>
  <c r="A271" i="8"/>
  <c r="B271" i="8" s="1"/>
  <c r="D270" i="8"/>
  <c r="A272" i="8" l="1"/>
  <c r="B272" i="8" s="1"/>
  <c r="D271" i="8"/>
  <c r="H109" i="8"/>
  <c r="J109" i="8" s="1"/>
  <c r="E109" i="8"/>
  <c r="F109" i="8" l="1"/>
  <c r="G109" i="8" s="1"/>
  <c r="I109" i="8" s="1"/>
  <c r="A273" i="8"/>
  <c r="B273" i="8" s="1"/>
  <c r="D272" i="8"/>
  <c r="C110" i="8" l="1"/>
  <c r="D273" i="8"/>
  <c r="A274" i="8"/>
  <c r="B274" i="8" s="1"/>
  <c r="A275" i="8" l="1"/>
  <c r="B275" i="8" s="1"/>
  <c r="D274" i="8"/>
  <c r="H110" i="8"/>
  <c r="J110" i="8" s="1"/>
  <c r="E110" i="8"/>
  <c r="F110" i="8" l="1"/>
  <c r="G110" i="8" s="1"/>
  <c r="I110" i="8" s="1"/>
  <c r="D275" i="8"/>
  <c r="A276" i="8"/>
  <c r="B276" i="8" s="1"/>
  <c r="C111" i="8" l="1"/>
  <c r="L111" i="8"/>
  <c r="M111" i="8" s="1"/>
  <c r="N111" i="8" s="1"/>
  <c r="O111" i="8" s="1"/>
  <c r="A277" i="8"/>
  <c r="B277" i="8" s="1"/>
  <c r="D276" i="8"/>
  <c r="O110" i="8" l="1"/>
  <c r="O106" i="8"/>
  <c r="O102" i="8"/>
  <c r="O109" i="8"/>
  <c r="O105" i="8"/>
  <c r="O101" i="8"/>
  <c r="O108" i="8"/>
  <c r="O104" i="8"/>
  <c r="O100" i="8"/>
  <c r="O107" i="8"/>
  <c r="O103" i="8"/>
  <c r="D277" i="8"/>
  <c r="A278" i="8"/>
  <c r="B278" i="8" s="1"/>
  <c r="H111" i="8"/>
  <c r="J111" i="8" s="1"/>
  <c r="E111" i="8"/>
  <c r="F111" i="8" l="1"/>
  <c r="G111" i="8" s="1"/>
  <c r="I111" i="8" s="1"/>
  <c r="A279" i="8"/>
  <c r="B279" i="8" s="1"/>
  <c r="D278" i="8"/>
  <c r="C112" i="8" l="1"/>
  <c r="D279" i="8"/>
  <c r="A280" i="8"/>
  <c r="B280" i="8" s="1"/>
  <c r="H112" i="8" l="1"/>
  <c r="J112" i="8" s="1"/>
  <c r="E112" i="8"/>
  <c r="A281" i="8"/>
  <c r="B281" i="8" s="1"/>
  <c r="D280" i="8"/>
  <c r="F112" i="8" l="1"/>
  <c r="G112" i="8" s="1"/>
  <c r="I112" i="8" s="1"/>
  <c r="D281" i="8"/>
  <c r="A282" i="8"/>
  <c r="B282" i="8" s="1"/>
  <c r="C113" i="8" l="1"/>
  <c r="A283" i="8"/>
  <c r="B283" i="8" s="1"/>
  <c r="D282" i="8"/>
  <c r="D283" i="8" l="1"/>
  <c r="A284" i="8"/>
  <c r="B284" i="8" s="1"/>
  <c r="H113" i="8"/>
  <c r="J113" i="8" s="1"/>
  <c r="E113" i="8"/>
  <c r="A285" i="8" l="1"/>
  <c r="B285" i="8" s="1"/>
  <c r="D284" i="8"/>
  <c r="F113" i="8"/>
  <c r="G113" i="8" s="1"/>
  <c r="I113" i="8" s="1"/>
  <c r="D285" i="8" l="1"/>
  <c r="A286" i="8"/>
  <c r="B286" i="8" s="1"/>
  <c r="C114" i="8"/>
  <c r="A287" i="8" l="1"/>
  <c r="B287" i="8" s="1"/>
  <c r="D286" i="8"/>
  <c r="H114" i="8"/>
  <c r="J114" i="8" s="1"/>
  <c r="E114" i="8"/>
  <c r="F114" i="8" l="1"/>
  <c r="G114" i="8" s="1"/>
  <c r="I114" i="8" s="1"/>
  <c r="A288" i="8"/>
  <c r="B288" i="8" s="1"/>
  <c r="D287" i="8"/>
  <c r="C115" i="8" l="1"/>
  <c r="A289" i="8"/>
  <c r="B289" i="8" s="1"/>
  <c r="D288" i="8"/>
  <c r="A290" i="8" l="1"/>
  <c r="B290" i="8" s="1"/>
  <c r="D289" i="8"/>
  <c r="H115" i="8"/>
  <c r="J115" i="8" s="1"/>
  <c r="E115" i="8"/>
  <c r="F115" i="8" l="1"/>
  <c r="G115" i="8" s="1"/>
  <c r="I115" i="8" s="1"/>
  <c r="D290" i="8"/>
  <c r="A291" i="8"/>
  <c r="B291" i="8" s="1"/>
  <c r="C116" i="8" l="1"/>
  <c r="A292" i="8"/>
  <c r="B292" i="8" s="1"/>
  <c r="D291" i="8"/>
  <c r="H116" i="8" l="1"/>
  <c r="J116" i="8" s="1"/>
  <c r="E116" i="8"/>
  <c r="A293" i="8"/>
  <c r="B293" i="8" s="1"/>
  <c r="D292" i="8"/>
  <c r="A294" i="8" l="1"/>
  <c r="B294" i="8" s="1"/>
  <c r="D293" i="8"/>
  <c r="F116" i="8"/>
  <c r="G116" i="8" s="1"/>
  <c r="I116" i="8" s="1"/>
  <c r="C117" i="8" l="1"/>
  <c r="A295" i="8"/>
  <c r="B295" i="8" s="1"/>
  <c r="D294" i="8"/>
  <c r="H117" i="8" l="1"/>
  <c r="J117" i="8" s="1"/>
  <c r="E117" i="8"/>
  <c r="A296" i="8"/>
  <c r="B296" i="8" s="1"/>
  <c r="D295" i="8"/>
  <c r="A297" i="8" l="1"/>
  <c r="B297" i="8" s="1"/>
  <c r="D296" i="8"/>
  <c r="F117" i="8"/>
  <c r="G117" i="8" s="1"/>
  <c r="I117" i="8" s="1"/>
  <c r="C118" i="8" l="1"/>
  <c r="A298" i="8"/>
  <c r="B298" i="8" s="1"/>
  <c r="D297" i="8"/>
  <c r="D298" i="8" l="1"/>
  <c r="A299" i="8"/>
  <c r="B299" i="8" s="1"/>
  <c r="H118" i="8"/>
  <c r="J118" i="8" s="1"/>
  <c r="E118" i="8"/>
  <c r="F118" i="8" l="1"/>
  <c r="G118" i="8" s="1"/>
  <c r="I118" i="8" s="1"/>
  <c r="A300" i="8"/>
  <c r="B300" i="8" s="1"/>
  <c r="D299" i="8"/>
  <c r="C119" i="8" l="1"/>
  <c r="A301" i="8"/>
  <c r="B301" i="8" s="1"/>
  <c r="D300" i="8"/>
  <c r="A302" i="8" l="1"/>
  <c r="B302" i="8" s="1"/>
  <c r="D301" i="8"/>
  <c r="H119" i="8"/>
  <c r="J119" i="8" s="1"/>
  <c r="E119" i="8"/>
  <c r="F119" i="8" l="1"/>
  <c r="G119" i="8" s="1"/>
  <c r="I119" i="8" s="1"/>
  <c r="A303" i="8"/>
  <c r="B303" i="8" s="1"/>
  <c r="D302" i="8"/>
  <c r="C120" i="8" l="1"/>
  <c r="A304" i="8"/>
  <c r="B304" i="8" s="1"/>
  <c r="D303" i="8"/>
  <c r="H120" i="8" l="1"/>
  <c r="J120" i="8" s="1"/>
  <c r="E120" i="8"/>
  <c r="A305" i="8"/>
  <c r="B305" i="8" s="1"/>
  <c r="D304" i="8"/>
  <c r="A306" i="8" l="1"/>
  <c r="B306" i="8" s="1"/>
  <c r="D305" i="8"/>
  <c r="F120" i="8"/>
  <c r="G120" i="8" s="1"/>
  <c r="I120" i="8" s="1"/>
  <c r="C121" i="8" l="1"/>
  <c r="D306" i="8"/>
  <c r="A307" i="8"/>
  <c r="B307" i="8" s="1"/>
  <c r="H121" i="8" l="1"/>
  <c r="J121" i="8" s="1"/>
  <c r="E121" i="8"/>
  <c r="A308" i="8"/>
  <c r="B308" i="8" s="1"/>
  <c r="D307" i="8"/>
  <c r="F121" i="8" l="1"/>
  <c r="G121" i="8" s="1"/>
  <c r="I121" i="8" s="1"/>
  <c r="A309" i="8"/>
  <c r="B309" i="8" s="1"/>
  <c r="D308" i="8"/>
  <c r="A310" i="8" l="1"/>
  <c r="B310" i="8" s="1"/>
  <c r="D309" i="8"/>
  <c r="C122" i="8"/>
  <c r="H122" i="8" l="1"/>
  <c r="J122" i="8" s="1"/>
  <c r="E122" i="8"/>
  <c r="A311" i="8"/>
  <c r="B311" i="8" s="1"/>
  <c r="D310" i="8"/>
  <c r="A312" i="8" l="1"/>
  <c r="B312" i="8" s="1"/>
  <c r="D311" i="8"/>
  <c r="F122" i="8"/>
  <c r="G122" i="8" s="1"/>
  <c r="I122" i="8" s="1"/>
  <c r="C123" i="8" l="1"/>
  <c r="L123" i="8"/>
  <c r="M123" i="8" s="1"/>
  <c r="N123" i="8" s="1"/>
  <c r="O123" i="8" s="1"/>
  <c r="A313" i="8"/>
  <c r="B313" i="8" s="1"/>
  <c r="D312" i="8"/>
  <c r="O119" i="8" l="1"/>
  <c r="O115" i="8"/>
  <c r="O122" i="8"/>
  <c r="O118" i="8"/>
  <c r="O114" i="8"/>
  <c r="O121" i="8"/>
  <c r="O117" i="8"/>
  <c r="O113" i="8"/>
  <c r="O120" i="8"/>
  <c r="O116" i="8"/>
  <c r="O112" i="8"/>
  <c r="H123" i="8"/>
  <c r="J123" i="8" s="1"/>
  <c r="E123" i="8"/>
  <c r="A314" i="8"/>
  <c r="B314" i="8" s="1"/>
  <c r="D313" i="8"/>
  <c r="F123" i="8" l="1"/>
  <c r="G123" i="8" s="1"/>
  <c r="I123" i="8" s="1"/>
  <c r="D314" i="8"/>
  <c r="A315" i="8"/>
  <c r="B315" i="8" s="1"/>
  <c r="C124" i="8" l="1"/>
  <c r="A316" i="8"/>
  <c r="B316" i="8" s="1"/>
  <c r="D315" i="8"/>
  <c r="H124" i="8" l="1"/>
  <c r="J124" i="8" s="1"/>
  <c r="E124" i="8"/>
  <c r="D316" i="8"/>
  <c r="A317" i="8"/>
  <c r="B317" i="8" s="1"/>
  <c r="A318" i="8" l="1"/>
  <c r="B318" i="8" s="1"/>
  <c r="D317" i="8"/>
  <c r="F124" i="8"/>
  <c r="G124" i="8" s="1"/>
  <c r="I124" i="8" s="1"/>
  <c r="D318" i="8" l="1"/>
  <c r="A319" i="8"/>
  <c r="B319" i="8" s="1"/>
  <c r="C125" i="8"/>
  <c r="H125" i="8" l="1"/>
  <c r="J125" i="8" s="1"/>
  <c r="E125" i="8"/>
  <c r="A320" i="8"/>
  <c r="B320" i="8" s="1"/>
  <c r="D319" i="8"/>
  <c r="D320" i="8" l="1"/>
  <c r="A321" i="8"/>
  <c r="B321" i="8" s="1"/>
  <c r="F125" i="8"/>
  <c r="G125" i="8" s="1"/>
  <c r="I125" i="8" s="1"/>
  <c r="C126" i="8" l="1"/>
  <c r="A322" i="8"/>
  <c r="B322" i="8" s="1"/>
  <c r="D321" i="8"/>
  <c r="D322" i="8" l="1"/>
  <c r="A323" i="8"/>
  <c r="B323" i="8" s="1"/>
  <c r="H126" i="8"/>
  <c r="J126" i="8" s="1"/>
  <c r="E126" i="8"/>
  <c r="D323" i="8" l="1"/>
  <c r="A324" i="8"/>
  <c r="B324" i="8" s="1"/>
  <c r="F126" i="8"/>
  <c r="G126" i="8" s="1"/>
  <c r="I126" i="8" s="1"/>
  <c r="D324" i="8" l="1"/>
  <c r="A325" i="8"/>
  <c r="B325" i="8" s="1"/>
  <c r="C127" i="8"/>
  <c r="D325" i="8" l="1"/>
  <c r="A326" i="8"/>
  <c r="B326" i="8" s="1"/>
  <c r="H127" i="8"/>
  <c r="J127" i="8" s="1"/>
  <c r="E127" i="8"/>
  <c r="D326" i="8" l="1"/>
  <c r="A327" i="8"/>
  <c r="B327" i="8" s="1"/>
  <c r="F127" i="8"/>
  <c r="G127" i="8" s="1"/>
  <c r="I127" i="8" s="1"/>
  <c r="C128" i="8" l="1"/>
  <c r="D327" i="8"/>
  <c r="A328" i="8"/>
  <c r="B328" i="8" s="1"/>
  <c r="D328" i="8" l="1"/>
  <c r="A329" i="8"/>
  <c r="B329" i="8" s="1"/>
  <c r="H128" i="8"/>
  <c r="J128" i="8" s="1"/>
  <c r="E128" i="8"/>
  <c r="F128" i="8" l="1"/>
  <c r="G128" i="8" s="1"/>
  <c r="I128" i="8" s="1"/>
  <c r="D329" i="8"/>
  <c r="A330" i="8"/>
  <c r="B330" i="8" s="1"/>
  <c r="C129" i="8" l="1"/>
  <c r="D330" i="8"/>
  <c r="A331" i="8"/>
  <c r="B331" i="8" s="1"/>
  <c r="H129" i="8" l="1"/>
  <c r="J129" i="8" s="1"/>
  <c r="E129" i="8"/>
  <c r="D331" i="8"/>
  <c r="A332" i="8"/>
  <c r="B332" i="8" s="1"/>
  <c r="D332" i="8" l="1"/>
  <c r="A333" i="8"/>
  <c r="B333" i="8" s="1"/>
  <c r="F129" i="8"/>
  <c r="G129" i="8" s="1"/>
  <c r="I129" i="8" s="1"/>
  <c r="D333" i="8" l="1"/>
  <c r="A334" i="8"/>
  <c r="B334" i="8" s="1"/>
  <c r="C130" i="8"/>
  <c r="H130" i="8" l="1"/>
  <c r="J130" i="8" s="1"/>
  <c r="E130" i="8"/>
  <c r="D334" i="8"/>
  <c r="A335" i="8"/>
  <c r="B335" i="8" s="1"/>
  <c r="D335" i="8" l="1"/>
  <c r="A336" i="8"/>
  <c r="B336" i="8" s="1"/>
  <c r="F130" i="8"/>
  <c r="G130" i="8" s="1"/>
  <c r="I130" i="8" s="1"/>
  <c r="C131" i="8" l="1"/>
  <c r="D336" i="8"/>
  <c r="A337" i="8"/>
  <c r="B337" i="8" s="1"/>
  <c r="D337" i="8" l="1"/>
  <c r="A338" i="8"/>
  <c r="B338" i="8" s="1"/>
  <c r="H131" i="8"/>
  <c r="J131" i="8" s="1"/>
  <c r="E131" i="8"/>
  <c r="D338" i="8" l="1"/>
  <c r="A339" i="8"/>
  <c r="B339" i="8" s="1"/>
  <c r="F131" i="8"/>
  <c r="G131" i="8" s="1"/>
  <c r="I131" i="8" s="1"/>
  <c r="D339" i="8" l="1"/>
  <c r="A340" i="8"/>
  <c r="B340" i="8" s="1"/>
  <c r="C132" i="8"/>
  <c r="D340" i="8" l="1"/>
  <c r="A341" i="8"/>
  <c r="B341" i="8" s="1"/>
  <c r="H132" i="8"/>
  <c r="J132" i="8" s="1"/>
  <c r="E132" i="8"/>
  <c r="D341" i="8" l="1"/>
  <c r="A342" i="8"/>
  <c r="B342" i="8" s="1"/>
  <c r="F132" i="8"/>
  <c r="G132" i="8" s="1"/>
  <c r="I132" i="8" s="1"/>
  <c r="C133" i="8" l="1"/>
  <c r="A343" i="8"/>
  <c r="B343" i="8" s="1"/>
  <c r="D342" i="8"/>
  <c r="D343" i="8" l="1"/>
  <c r="A344" i="8"/>
  <c r="B344" i="8" s="1"/>
  <c r="H133" i="8"/>
  <c r="J133" i="8" s="1"/>
  <c r="E133" i="8"/>
  <c r="F133" i="8" l="1"/>
  <c r="G133" i="8" s="1"/>
  <c r="I133" i="8" s="1"/>
  <c r="A345" i="8"/>
  <c r="B345" i="8" s="1"/>
  <c r="D344" i="8"/>
  <c r="C134" i="8" l="1"/>
  <c r="D345" i="8"/>
  <c r="A346" i="8"/>
  <c r="B346" i="8" s="1"/>
  <c r="A347" i="8" l="1"/>
  <c r="B347" i="8" s="1"/>
  <c r="D346" i="8"/>
  <c r="H134" i="8"/>
  <c r="J134" i="8" s="1"/>
  <c r="E134" i="8"/>
  <c r="F134" i="8" l="1"/>
  <c r="G134" i="8" s="1"/>
  <c r="I134" i="8" s="1"/>
  <c r="D347" i="8"/>
  <c r="A348" i="8"/>
  <c r="B348" i="8" s="1"/>
  <c r="C135" i="8" l="1"/>
  <c r="L135" i="8"/>
  <c r="M135" i="8" s="1"/>
  <c r="N135" i="8" s="1"/>
  <c r="O135" i="8" s="1"/>
  <c r="A349" i="8"/>
  <c r="B349" i="8" s="1"/>
  <c r="D348" i="8"/>
  <c r="O134" i="8" l="1"/>
  <c r="O132" i="8"/>
  <c r="O130" i="8"/>
  <c r="O128" i="8"/>
  <c r="O126" i="8"/>
  <c r="O124" i="8"/>
  <c r="O133" i="8"/>
  <c r="O131" i="8"/>
  <c r="O129" i="8"/>
  <c r="O127" i="8"/>
  <c r="O125" i="8"/>
  <c r="D349" i="8"/>
  <c r="A350" i="8"/>
  <c r="B350" i="8" s="1"/>
  <c r="H135" i="8"/>
  <c r="J135" i="8" s="1"/>
  <c r="E135" i="8"/>
  <c r="F135" i="8" l="1"/>
  <c r="G135" i="8" s="1"/>
  <c r="I135" i="8" s="1"/>
  <c r="A351" i="8"/>
  <c r="B351" i="8" s="1"/>
  <c r="D350" i="8"/>
  <c r="C136" i="8" l="1"/>
  <c r="D351" i="8"/>
  <c r="A352" i="8"/>
  <c r="B352" i="8" s="1"/>
  <c r="H136" i="8" l="1"/>
  <c r="J136" i="8" s="1"/>
  <c r="E136" i="8"/>
  <c r="A353" i="8"/>
  <c r="B353" i="8" s="1"/>
  <c r="D352" i="8"/>
  <c r="F136" i="8" l="1"/>
  <c r="G136" i="8" s="1"/>
  <c r="I136" i="8" s="1"/>
  <c r="A354" i="8"/>
  <c r="B354" i="8" s="1"/>
  <c r="D353" i="8"/>
  <c r="C137" i="8" l="1"/>
  <c r="D354" i="8"/>
  <c r="A355" i="8"/>
  <c r="B355" i="8" s="1"/>
  <c r="H137" i="8" l="1"/>
  <c r="J137" i="8" s="1"/>
  <c r="E137" i="8"/>
  <c r="A356" i="8"/>
  <c r="B356" i="8" s="1"/>
  <c r="D355" i="8"/>
  <c r="A357" i="8" l="1"/>
  <c r="B357" i="8" s="1"/>
  <c r="D356" i="8"/>
  <c r="F137" i="8"/>
  <c r="G137" i="8" s="1"/>
  <c r="I137" i="8" s="1"/>
  <c r="C138" i="8" l="1"/>
  <c r="A358" i="8"/>
  <c r="B358" i="8" s="1"/>
  <c r="D357" i="8"/>
  <c r="E138" i="8" l="1"/>
  <c r="H138" i="8"/>
  <c r="J138" i="8" s="1"/>
  <c r="A359" i="8"/>
  <c r="B359" i="8" s="1"/>
  <c r="D358" i="8"/>
  <c r="F138" i="8" l="1"/>
  <c r="G138" i="8" s="1"/>
  <c r="I138" i="8" s="1"/>
  <c r="A360" i="8"/>
  <c r="B360" i="8" s="1"/>
  <c r="D359" i="8"/>
  <c r="C139" i="8" l="1"/>
  <c r="A361" i="8"/>
  <c r="B361" i="8" s="1"/>
  <c r="D360" i="8"/>
  <c r="E139" i="8" l="1"/>
  <c r="H139" i="8"/>
  <c r="J139" i="8" s="1"/>
  <c r="A362" i="8"/>
  <c r="B362" i="8" s="1"/>
  <c r="D361" i="8"/>
  <c r="F139" i="8" l="1"/>
  <c r="G139" i="8" s="1"/>
  <c r="I139" i="8" s="1"/>
  <c r="D362" i="8"/>
  <c r="A363" i="8"/>
  <c r="B363" i="8" s="1"/>
  <c r="C140" i="8" l="1"/>
  <c r="A364" i="8"/>
  <c r="B364" i="8" s="1"/>
  <c r="D363" i="8"/>
  <c r="H140" i="8" l="1"/>
  <c r="J140" i="8" s="1"/>
  <c r="E140" i="8"/>
  <c r="A365" i="8"/>
  <c r="B365" i="8" s="1"/>
  <c r="D364" i="8"/>
  <c r="A366" i="8" l="1"/>
  <c r="B366" i="8" s="1"/>
  <c r="D365" i="8"/>
  <c r="F140" i="8"/>
  <c r="G140" i="8" s="1"/>
  <c r="I140" i="8" s="1"/>
  <c r="C141" i="8" l="1"/>
  <c r="A367" i="8"/>
  <c r="B367" i="8" s="1"/>
  <c r="D366" i="8"/>
  <c r="H141" i="8" l="1"/>
  <c r="J141" i="8" s="1"/>
  <c r="E141" i="8"/>
  <c r="A368" i="8"/>
  <c r="B368" i="8" s="1"/>
  <c r="D367" i="8"/>
  <c r="A369" i="8" l="1"/>
  <c r="B369" i="8" s="1"/>
  <c r="D368" i="8"/>
  <c r="F141" i="8"/>
  <c r="G141" i="8" s="1"/>
  <c r="I141" i="8" s="1"/>
  <c r="C142" i="8" l="1"/>
  <c r="A370" i="8"/>
  <c r="B370" i="8" s="1"/>
  <c r="D369" i="8"/>
  <c r="D370" i="8" l="1"/>
  <c r="A371" i="8"/>
  <c r="B371" i="8" s="1"/>
  <c r="H142" i="8"/>
  <c r="J142" i="8" s="1"/>
  <c r="E142" i="8"/>
  <c r="F142" i="8" l="1"/>
  <c r="G142" i="8" s="1"/>
  <c r="I142" i="8" s="1"/>
  <c r="A372" i="8"/>
  <c r="B372" i="8" s="1"/>
  <c r="D371" i="8"/>
  <c r="C143" i="8" l="1"/>
  <c r="A373" i="8"/>
  <c r="B373" i="8" s="1"/>
  <c r="D372" i="8"/>
  <c r="A374" i="8" l="1"/>
  <c r="B374" i="8" s="1"/>
  <c r="D373" i="8"/>
  <c r="E143" i="8"/>
  <c r="H143" i="8"/>
  <c r="J143" i="8" s="1"/>
  <c r="F143" i="8" l="1"/>
  <c r="G143" i="8" s="1"/>
  <c r="I143" i="8" s="1"/>
  <c r="A375" i="8"/>
  <c r="B375" i="8" s="1"/>
  <c r="D374" i="8"/>
  <c r="C144" i="8" l="1"/>
  <c r="A376" i="8"/>
  <c r="B376" i="8" s="1"/>
  <c r="D375" i="8"/>
  <c r="H144" i="8" l="1"/>
  <c r="J144" i="8" s="1"/>
  <c r="E144" i="8"/>
  <c r="A377" i="8"/>
  <c r="B377" i="8" s="1"/>
  <c r="D376" i="8"/>
  <c r="A378" i="8" l="1"/>
  <c r="B378" i="8" s="1"/>
  <c r="D377" i="8"/>
  <c r="F144" i="8"/>
  <c r="G144" i="8" s="1"/>
  <c r="I144" i="8" s="1"/>
  <c r="C145" i="8" l="1"/>
  <c r="D378" i="8"/>
  <c r="A379" i="8"/>
  <c r="B379" i="8" s="1"/>
  <c r="D379" i="8" l="1"/>
  <c r="A380" i="8"/>
  <c r="B380" i="8" s="1"/>
  <c r="H145" i="8"/>
  <c r="J145" i="8" s="1"/>
  <c r="E145" i="8"/>
  <c r="D380" i="8" l="1"/>
  <c r="A381" i="8"/>
  <c r="B381" i="8" s="1"/>
  <c r="F145" i="8"/>
  <c r="G145" i="8" s="1"/>
  <c r="I145" i="8" s="1"/>
  <c r="C146" i="8" l="1"/>
  <c r="D381" i="8"/>
  <c r="A382" i="8"/>
  <c r="B382" i="8" s="1"/>
  <c r="E146" i="8" l="1"/>
  <c r="H146" i="8"/>
  <c r="J146" i="8" s="1"/>
  <c r="D382" i="8"/>
  <c r="A383" i="8"/>
  <c r="B383" i="8" s="1"/>
  <c r="F146" i="8" l="1"/>
  <c r="G146" i="8" s="1"/>
  <c r="I146" i="8" s="1"/>
  <c r="D383" i="8"/>
  <c r="A384" i="8"/>
  <c r="B384" i="8" s="1"/>
  <c r="C147" i="8" l="1"/>
  <c r="L147" i="8"/>
  <c r="M147" i="8" s="1"/>
  <c r="N147" i="8" s="1"/>
  <c r="O147" i="8" s="1"/>
  <c r="D384" i="8"/>
  <c r="A385" i="8"/>
  <c r="B385" i="8" s="1"/>
  <c r="O146" i="8" l="1"/>
  <c r="O142" i="8"/>
  <c r="O138" i="8"/>
  <c r="O145" i="8"/>
  <c r="O141" i="8"/>
  <c r="O137" i="8"/>
  <c r="O143" i="8"/>
  <c r="O139" i="8"/>
  <c r="O144" i="8"/>
  <c r="O140" i="8"/>
  <c r="O136" i="8"/>
  <c r="H147" i="8"/>
  <c r="J147" i="8" s="1"/>
  <c r="E147" i="8"/>
  <c r="D385" i="8"/>
  <c r="A386" i="8"/>
  <c r="B386" i="8" s="1"/>
  <c r="D386" i="8" l="1"/>
  <c r="A387" i="8"/>
  <c r="B387" i="8" s="1"/>
  <c r="F147" i="8"/>
  <c r="G147" i="8" s="1"/>
  <c r="I147" i="8" s="1"/>
  <c r="C148" i="8" l="1"/>
  <c r="D387" i="8"/>
  <c r="H148" i="8" l="1"/>
  <c r="J148" i="8" s="1"/>
  <c r="E148" i="8"/>
  <c r="F148" i="8" l="1"/>
  <c r="G148" i="8" s="1"/>
  <c r="I148" i="8" s="1"/>
  <c r="C149" i="8" l="1"/>
  <c r="H149" i="8" l="1"/>
  <c r="J149" i="8" s="1"/>
  <c r="E149" i="8"/>
  <c r="F149" i="8" l="1"/>
  <c r="G149" i="8" s="1"/>
  <c r="I149" i="8" s="1"/>
  <c r="C150" i="8" l="1"/>
  <c r="H150" i="8" l="1"/>
  <c r="J150" i="8" s="1"/>
  <c r="E150" i="8"/>
  <c r="F150" i="8" l="1"/>
  <c r="G150" i="8" s="1"/>
  <c r="I150" i="8" s="1"/>
  <c r="C151" i="8" l="1"/>
  <c r="H151" i="8" l="1"/>
  <c r="J151" i="8" s="1"/>
  <c r="E151" i="8"/>
  <c r="F151" i="8" l="1"/>
  <c r="G151" i="8" s="1"/>
  <c r="I151" i="8" s="1"/>
  <c r="C152" i="8" l="1"/>
  <c r="H152" i="8" l="1"/>
  <c r="J152" i="8" s="1"/>
  <c r="E152" i="8"/>
  <c r="F152" i="8" l="1"/>
  <c r="G152" i="8" s="1"/>
  <c r="I152" i="8" s="1"/>
  <c r="C153" i="8" l="1"/>
  <c r="H153" i="8" l="1"/>
  <c r="J153" i="8" s="1"/>
  <c r="E153" i="8"/>
  <c r="F153" i="8" l="1"/>
  <c r="G153" i="8" s="1"/>
  <c r="I153" i="8" s="1"/>
  <c r="C154" i="8" l="1"/>
  <c r="H154" i="8" l="1"/>
  <c r="J154" i="8" s="1"/>
  <c r="E154" i="8"/>
  <c r="F154" i="8" l="1"/>
  <c r="G154" i="8" s="1"/>
  <c r="I154" i="8" s="1"/>
  <c r="C155" i="8" l="1"/>
  <c r="H155" i="8" l="1"/>
  <c r="J155" i="8" s="1"/>
  <c r="E155" i="8"/>
  <c r="F155" i="8" l="1"/>
  <c r="G155" i="8" s="1"/>
  <c r="I155" i="8" s="1"/>
  <c r="C156" i="8" l="1"/>
  <c r="E156" i="8" l="1"/>
  <c r="H156" i="8"/>
  <c r="J156" i="8" s="1"/>
  <c r="F156" i="8" l="1"/>
  <c r="G156" i="8" s="1"/>
  <c r="I156" i="8" s="1"/>
  <c r="C157" i="8" l="1"/>
  <c r="H157" i="8" l="1"/>
  <c r="J157" i="8" s="1"/>
  <c r="E157" i="8"/>
  <c r="F157" i="8" l="1"/>
  <c r="G157" i="8" s="1"/>
  <c r="I157" i="8" s="1"/>
  <c r="C158" i="8" l="1"/>
  <c r="H158" i="8" l="1"/>
  <c r="J158" i="8" s="1"/>
  <c r="E158" i="8"/>
  <c r="F158" i="8" l="1"/>
  <c r="G158" i="8" s="1"/>
  <c r="I158" i="8" s="1"/>
  <c r="C159" i="8" l="1"/>
  <c r="L159" i="8"/>
  <c r="M159" i="8" s="1"/>
  <c r="N159" i="8" s="1"/>
  <c r="O159" i="8" s="1"/>
  <c r="H159" i="8" l="1"/>
  <c r="J159" i="8" s="1"/>
  <c r="E159" i="8"/>
  <c r="O155" i="8"/>
  <c r="O151" i="8"/>
  <c r="O158" i="8"/>
  <c r="O154" i="8"/>
  <c r="O150" i="8"/>
  <c r="O157" i="8"/>
  <c r="O156" i="8"/>
  <c r="O152" i="8"/>
  <c r="O148" i="8"/>
  <c r="O149" i="8"/>
  <c r="O153" i="8"/>
  <c r="H23" i="8"/>
  <c r="O160" i="8" l="1"/>
  <c r="F159" i="8"/>
  <c r="G159" i="8" s="1"/>
  <c r="I159" i="8" s="1"/>
  <c r="C160" i="8" l="1"/>
  <c r="H160" i="8" l="1"/>
  <c r="J160" i="8" s="1"/>
  <c r="E160" i="8"/>
  <c r="F160" i="8" l="1"/>
  <c r="G160" i="8" s="1"/>
  <c r="I160" i="8" l="1"/>
  <c r="C161" i="8" s="1"/>
  <c r="E161" i="8" l="1"/>
  <c r="F161" i="8" s="1"/>
  <c r="H161" i="8"/>
  <c r="J161" i="8" s="1"/>
  <c r="G161" i="8" l="1"/>
  <c r="I161" i="8" s="1"/>
  <c r="C162" i="8" s="1"/>
  <c r="E162" i="8" l="1"/>
  <c r="F162" i="8" s="1"/>
  <c r="G162" i="8" s="1"/>
  <c r="H162" i="8"/>
  <c r="J162" i="8" s="1"/>
  <c r="I162" i="8" l="1"/>
  <c r="C163" i="8" s="1"/>
  <c r="H163" i="8" l="1"/>
  <c r="J163" i="8" s="1"/>
  <c r="E163" i="8"/>
  <c r="F163" i="8" s="1"/>
  <c r="G163" i="8" s="1"/>
  <c r="I163" i="8" l="1"/>
  <c r="C164" i="8" s="1"/>
  <c r="E164" i="8" l="1"/>
  <c r="F164" i="8" s="1"/>
  <c r="G164" i="8" s="1"/>
  <c r="H164" i="8"/>
  <c r="J164" i="8" s="1"/>
  <c r="I164" i="8" l="1"/>
  <c r="C165" i="8" s="1"/>
  <c r="E165" i="8" l="1"/>
  <c r="F165" i="8" s="1"/>
  <c r="H165" i="8"/>
  <c r="J165" i="8" s="1"/>
  <c r="G165" i="8" l="1"/>
  <c r="I165" i="8" s="1"/>
  <c r="C166" i="8" s="1"/>
  <c r="E166" i="8" l="1"/>
  <c r="F166" i="8" s="1"/>
  <c r="G166" i="8" s="1"/>
  <c r="H166" i="8"/>
  <c r="J166" i="8" s="1"/>
  <c r="I166" i="8" l="1"/>
  <c r="C167" i="8" s="1"/>
  <c r="H167" i="8" s="1"/>
  <c r="J167" i="8" s="1"/>
  <c r="E167" i="8" l="1"/>
  <c r="F167" i="8" s="1"/>
  <c r="G167" i="8" s="1"/>
  <c r="I167" i="8" l="1"/>
  <c r="C168" i="8" s="1"/>
  <c r="H168" i="8" l="1"/>
  <c r="J168" i="8" s="1"/>
  <c r="E168" i="8"/>
  <c r="F168" i="8" s="1"/>
  <c r="G168" i="8" s="1"/>
  <c r="I168" i="8" l="1"/>
  <c r="C169" i="8" s="1"/>
  <c r="H169" i="8" l="1"/>
  <c r="J169" i="8" s="1"/>
  <c r="E169" i="8"/>
  <c r="F169" i="8" s="1"/>
  <c r="G169" i="8" s="1"/>
  <c r="I169" i="8" l="1"/>
  <c r="C170" i="8" s="1"/>
  <c r="H170" i="8" l="1"/>
  <c r="J170" i="8" s="1"/>
  <c r="E170" i="8"/>
  <c r="F170" i="8" s="1"/>
  <c r="G170" i="8" s="1"/>
  <c r="I170" i="8" l="1"/>
  <c r="C171" i="8" s="1"/>
  <c r="H171" i="8" l="1"/>
  <c r="J171" i="8" s="1"/>
  <c r="E171" i="8"/>
  <c r="F171" i="8" s="1"/>
  <c r="G171" i="8" s="1"/>
  <c r="I171" i="8" s="1"/>
  <c r="C172" i="8" s="1"/>
  <c r="E172" i="8" l="1"/>
  <c r="H172" i="8"/>
  <c r="J172" i="8" s="1"/>
  <c r="F172" i="8" l="1"/>
  <c r="G172" i="8" s="1"/>
  <c r="I172" i="8" s="1"/>
  <c r="C173" i="8" s="1"/>
  <c r="H173" i="8" l="1"/>
  <c r="J173" i="8" s="1"/>
  <c r="E173" i="8"/>
  <c r="F173" i="8" l="1"/>
  <c r="G173" i="8" s="1"/>
  <c r="I173" i="8" s="1"/>
  <c r="C174" i="8" s="1"/>
  <c r="H174" i="8" l="1"/>
  <c r="J174" i="8" s="1"/>
  <c r="E174" i="8"/>
  <c r="F174" i="8" l="1"/>
  <c r="G174" i="8" s="1"/>
  <c r="I174" i="8" s="1"/>
  <c r="C175" i="8" s="1"/>
  <c r="H175" i="8" l="1"/>
  <c r="J175" i="8" s="1"/>
  <c r="E175" i="8"/>
  <c r="F175" i="8" l="1"/>
  <c r="G175" i="8" s="1"/>
  <c r="I175" i="8" s="1"/>
  <c r="C176" i="8" s="1"/>
  <c r="H176" i="8" l="1"/>
  <c r="J176" i="8" s="1"/>
  <c r="E176" i="8"/>
  <c r="F176" i="8" l="1"/>
  <c r="G176" i="8" s="1"/>
  <c r="I176" i="8" s="1"/>
  <c r="C177" i="8" s="1"/>
  <c r="E177" i="8" l="1"/>
  <c r="H177" i="8"/>
  <c r="J177" i="8" s="1"/>
  <c r="F177" i="8" l="1"/>
  <c r="G177" i="8" s="1"/>
  <c r="I177" i="8" s="1"/>
  <c r="C178" i="8" s="1"/>
  <c r="H178" i="8" l="1"/>
  <c r="J178" i="8" s="1"/>
  <c r="E178" i="8"/>
  <c r="F178" i="8" l="1"/>
  <c r="G178" i="8" s="1"/>
  <c r="I178" i="8" s="1"/>
  <c r="C179" i="8" s="1"/>
  <c r="H179" i="8" l="1"/>
  <c r="J179" i="8" s="1"/>
  <c r="E179" i="8"/>
  <c r="F179" i="8" l="1"/>
  <c r="G179" i="8" s="1"/>
  <c r="I179" i="8" s="1"/>
  <c r="C180" i="8" s="1"/>
  <c r="H180" i="8" l="1"/>
  <c r="J180" i="8" s="1"/>
  <c r="E180" i="8"/>
  <c r="F180" i="8" l="1"/>
  <c r="G180" i="8" s="1"/>
  <c r="I180" i="8" s="1"/>
  <c r="C181" i="8" s="1"/>
  <c r="E181" i="8" l="1"/>
  <c r="H181" i="8"/>
  <c r="J181" i="8" s="1"/>
  <c r="F181" i="8" l="1"/>
  <c r="G181" i="8" s="1"/>
  <c r="I181" i="8" s="1"/>
  <c r="C182" i="8" s="1"/>
  <c r="E182" i="8" l="1"/>
  <c r="H182" i="8"/>
  <c r="J182" i="8" s="1"/>
  <c r="F182" i="8" l="1"/>
  <c r="G182" i="8" s="1"/>
  <c r="I182" i="8" s="1"/>
  <c r="C183" i="8" s="1"/>
  <c r="H183" i="8" l="1"/>
  <c r="J183" i="8" s="1"/>
  <c r="E183" i="8"/>
  <c r="F183" i="8" l="1"/>
  <c r="G183" i="8" s="1"/>
  <c r="I183" i="8" s="1"/>
  <c r="C184" i="8" s="1"/>
  <c r="H184" i="8" l="1"/>
  <c r="J184" i="8" s="1"/>
  <c r="E184" i="8"/>
  <c r="F184" i="8" l="1"/>
  <c r="G184" i="8" s="1"/>
  <c r="I184" i="8" s="1"/>
  <c r="C185" i="8" s="1"/>
  <c r="H185" i="8" l="1"/>
  <c r="J185" i="8" s="1"/>
  <c r="E185" i="8"/>
  <c r="F185" i="8" l="1"/>
  <c r="G185" i="8" s="1"/>
  <c r="I185" i="8" s="1"/>
  <c r="C186" i="8" s="1"/>
  <c r="E186" i="8" l="1"/>
  <c r="H186" i="8"/>
  <c r="J186" i="8" s="1"/>
  <c r="F186" i="8" l="1"/>
  <c r="G186" i="8" s="1"/>
  <c r="I186" i="8" s="1"/>
  <c r="C187" i="8" s="1"/>
  <c r="H187" i="8" l="1"/>
  <c r="J187" i="8" s="1"/>
  <c r="E187" i="8"/>
  <c r="F187" i="8" l="1"/>
  <c r="G187" i="8" s="1"/>
  <c r="I187" i="8" s="1"/>
  <c r="C188" i="8" s="1"/>
  <c r="H188" i="8" l="1"/>
  <c r="J188" i="8" s="1"/>
  <c r="E188" i="8"/>
  <c r="F188" i="8" l="1"/>
  <c r="G188" i="8" s="1"/>
  <c r="I188" i="8" s="1"/>
  <c r="C189" i="8" s="1"/>
  <c r="H189" i="8" l="1"/>
  <c r="J189" i="8" s="1"/>
  <c r="E189" i="8"/>
  <c r="F189" i="8" l="1"/>
  <c r="G189" i="8" s="1"/>
  <c r="I189" i="8" s="1"/>
  <c r="C190" i="8" s="1"/>
  <c r="H190" i="8" l="1"/>
  <c r="J190" i="8" s="1"/>
  <c r="E190" i="8"/>
  <c r="F190" i="8" l="1"/>
  <c r="G190" i="8" s="1"/>
  <c r="I190" i="8" s="1"/>
  <c r="C191" i="8" s="1"/>
  <c r="H191" i="8" l="1"/>
  <c r="J191" i="8" s="1"/>
  <c r="E191" i="8"/>
  <c r="F191" i="8" l="1"/>
  <c r="G191" i="8" s="1"/>
  <c r="I191" i="8" s="1"/>
  <c r="C192" i="8" s="1"/>
  <c r="E192" i="8" l="1"/>
  <c r="H192" i="8"/>
  <c r="J192" i="8" s="1"/>
  <c r="F192" i="8" l="1"/>
  <c r="G192" i="8" s="1"/>
  <c r="I192" i="8" s="1"/>
  <c r="C193" i="8" s="1"/>
  <c r="H193" i="8" l="1"/>
  <c r="J193" i="8" s="1"/>
  <c r="E193" i="8"/>
  <c r="F193" i="8" l="1"/>
  <c r="G193" i="8" s="1"/>
  <c r="I193" i="8" s="1"/>
  <c r="C194" i="8" s="1"/>
  <c r="H194" i="8" l="1"/>
  <c r="J194" i="8" s="1"/>
  <c r="E194" i="8"/>
  <c r="F194" i="8" l="1"/>
  <c r="G194" i="8" s="1"/>
  <c r="I194" i="8" s="1"/>
  <c r="C195" i="8" s="1"/>
  <c r="H195" i="8" l="1"/>
  <c r="J195" i="8" s="1"/>
  <c r="E195" i="8"/>
  <c r="F195" i="8" l="1"/>
  <c r="G195" i="8" s="1"/>
  <c r="I195" i="8" s="1"/>
  <c r="C196" i="8" s="1"/>
  <c r="H196" i="8" l="1"/>
  <c r="J196" i="8" s="1"/>
  <c r="E196" i="8"/>
  <c r="F196" i="8" l="1"/>
  <c r="G196" i="8" s="1"/>
  <c r="I196" i="8" s="1"/>
  <c r="C197" i="8" s="1"/>
  <c r="H197" i="8" l="1"/>
  <c r="J197" i="8" s="1"/>
  <c r="E197" i="8"/>
  <c r="F197" i="8" l="1"/>
  <c r="G197" i="8" s="1"/>
  <c r="I197" i="8" s="1"/>
  <c r="C198" i="8" s="1"/>
  <c r="H198" i="8" l="1"/>
  <c r="J198" i="8" s="1"/>
  <c r="E198" i="8"/>
  <c r="F198" i="8" l="1"/>
  <c r="G198" i="8" s="1"/>
  <c r="I198" i="8" s="1"/>
  <c r="C199" i="8" s="1"/>
  <c r="E199" i="8" l="1"/>
  <c r="H199" i="8"/>
  <c r="J199" i="8" s="1"/>
  <c r="F199" i="8" l="1"/>
  <c r="G199" i="8" s="1"/>
  <c r="I199" i="8" s="1"/>
  <c r="C200" i="8" s="1"/>
  <c r="E200" i="8" l="1"/>
  <c r="H200" i="8"/>
  <c r="J200" i="8" s="1"/>
  <c r="F200" i="8" l="1"/>
  <c r="G200" i="8" s="1"/>
  <c r="I200" i="8" s="1"/>
  <c r="C201" i="8" s="1"/>
  <c r="H201" i="8" l="1"/>
  <c r="J201" i="8" s="1"/>
  <c r="E201" i="8"/>
  <c r="F201" i="8" l="1"/>
  <c r="G201" i="8" s="1"/>
  <c r="I201" i="8" s="1"/>
  <c r="C202" i="8" s="1"/>
  <c r="H202" i="8" l="1"/>
  <c r="J202" i="8" s="1"/>
  <c r="E202" i="8"/>
  <c r="F202" i="8" l="1"/>
  <c r="G202" i="8" s="1"/>
  <c r="I202" i="8" s="1"/>
  <c r="C203" i="8" s="1"/>
  <c r="H203" i="8" l="1"/>
  <c r="J203" i="8" s="1"/>
  <c r="E203" i="8"/>
  <c r="F203" i="8" l="1"/>
  <c r="G203" i="8" s="1"/>
  <c r="I203" i="8" s="1"/>
  <c r="C204" i="8" s="1"/>
  <c r="H204" i="8" l="1"/>
  <c r="J204" i="8" s="1"/>
  <c r="E204" i="8"/>
  <c r="F204" i="8" l="1"/>
  <c r="G204" i="8" s="1"/>
  <c r="I204" i="8" s="1"/>
  <c r="C205" i="8" s="1"/>
  <c r="E205" i="8" l="1"/>
  <c r="H205" i="8"/>
  <c r="J205" i="8" s="1"/>
  <c r="F205" i="8" l="1"/>
  <c r="G205" i="8" s="1"/>
  <c r="I205" i="8" s="1"/>
  <c r="C206" i="8" s="1"/>
  <c r="H206" i="8" l="1"/>
  <c r="J206" i="8" s="1"/>
  <c r="E206" i="8"/>
  <c r="F206" i="8" l="1"/>
  <c r="G206" i="8" s="1"/>
  <c r="I206" i="8" s="1"/>
  <c r="C207" i="8" s="1"/>
  <c r="H207" i="8" l="1"/>
  <c r="J207" i="8" s="1"/>
  <c r="E207" i="8"/>
  <c r="F207" i="8" l="1"/>
  <c r="G207" i="8" s="1"/>
  <c r="I207" i="8" s="1"/>
  <c r="C208" i="8" s="1"/>
  <c r="E208" i="8" l="1"/>
  <c r="H208" i="8"/>
  <c r="J208" i="8" s="1"/>
  <c r="F208" i="8" l="1"/>
  <c r="G208" i="8" s="1"/>
  <c r="I208" i="8" s="1"/>
  <c r="C209" i="8" s="1"/>
  <c r="H209" i="8" l="1"/>
  <c r="J209" i="8" s="1"/>
  <c r="E209" i="8"/>
  <c r="F209" i="8" l="1"/>
  <c r="G209" i="8" s="1"/>
  <c r="I209" i="8" s="1"/>
  <c r="C210" i="8" s="1"/>
  <c r="H210" i="8" l="1"/>
  <c r="J210" i="8" s="1"/>
  <c r="E210" i="8"/>
  <c r="F210" i="8" l="1"/>
  <c r="G210" i="8" s="1"/>
  <c r="I210" i="8" s="1"/>
  <c r="C211" i="8" s="1"/>
  <c r="H211" i="8" l="1"/>
  <c r="J211" i="8" s="1"/>
  <c r="E211" i="8"/>
  <c r="F211" i="8" l="1"/>
  <c r="G211" i="8" s="1"/>
  <c r="I211" i="8" s="1"/>
  <c r="C212" i="8" s="1"/>
  <c r="H212" i="8" l="1"/>
  <c r="J212" i="8" s="1"/>
  <c r="E212" i="8"/>
  <c r="F212" i="8" l="1"/>
  <c r="G212" i="8" s="1"/>
  <c r="I212" i="8" s="1"/>
  <c r="C213" i="8" s="1"/>
  <c r="H213" i="8" l="1"/>
  <c r="J213" i="8" s="1"/>
  <c r="E213" i="8"/>
  <c r="F213" i="8" l="1"/>
  <c r="G213" i="8" s="1"/>
  <c r="I213" i="8" s="1"/>
  <c r="C214" i="8" s="1"/>
  <c r="H214" i="8" l="1"/>
  <c r="J214" i="8" s="1"/>
  <c r="E214" i="8"/>
  <c r="F214" i="8" l="1"/>
  <c r="G214" i="8" s="1"/>
  <c r="I214" i="8" s="1"/>
  <c r="C215" i="8" s="1"/>
  <c r="H215" i="8" l="1"/>
  <c r="J215" i="8" s="1"/>
  <c r="E215" i="8"/>
  <c r="F215" i="8" l="1"/>
  <c r="G215" i="8" s="1"/>
  <c r="I215" i="8" s="1"/>
  <c r="C216" i="8" s="1"/>
  <c r="H216" i="8" l="1"/>
  <c r="J216" i="8" s="1"/>
  <c r="E216" i="8"/>
  <c r="F216" i="8" l="1"/>
  <c r="G216" i="8" s="1"/>
  <c r="I216" i="8" s="1"/>
  <c r="C217" i="8" s="1"/>
  <c r="H217" i="8" l="1"/>
  <c r="J217" i="8" s="1"/>
  <c r="E217" i="8"/>
  <c r="F217" i="8" l="1"/>
  <c r="G217" i="8" s="1"/>
  <c r="I217" i="8" s="1"/>
  <c r="C218" i="8" s="1"/>
  <c r="H218" i="8" l="1"/>
  <c r="J218" i="8" s="1"/>
  <c r="E218" i="8"/>
  <c r="F218" i="8" l="1"/>
  <c r="G218" i="8" s="1"/>
  <c r="I218" i="8" s="1"/>
  <c r="C219" i="8" s="1"/>
  <c r="H219" i="8" l="1"/>
  <c r="J219" i="8" s="1"/>
  <c r="E219" i="8"/>
  <c r="F219" i="8" l="1"/>
  <c r="G219" i="8" s="1"/>
  <c r="I219" i="8" s="1"/>
  <c r="C220" i="8" s="1"/>
  <c r="H220" i="8" l="1"/>
  <c r="J220" i="8" s="1"/>
  <c r="E220" i="8"/>
  <c r="F220" i="8" l="1"/>
  <c r="G220" i="8" s="1"/>
  <c r="I220" i="8" s="1"/>
  <c r="C221" i="8" s="1"/>
  <c r="H221" i="8" l="1"/>
  <c r="J221" i="8" s="1"/>
  <c r="E221" i="8"/>
  <c r="F221" i="8" l="1"/>
  <c r="G221" i="8" s="1"/>
  <c r="I221" i="8" s="1"/>
  <c r="C222" i="8" s="1"/>
  <c r="H222" i="8" l="1"/>
  <c r="J222" i="8" s="1"/>
  <c r="E222" i="8"/>
  <c r="F222" i="8" l="1"/>
  <c r="G222" i="8" s="1"/>
  <c r="I222" i="8" s="1"/>
  <c r="C223" i="8" s="1"/>
  <c r="H223" i="8" l="1"/>
  <c r="J223" i="8" s="1"/>
  <c r="E223" i="8"/>
  <c r="F223" i="8" l="1"/>
  <c r="G223" i="8" s="1"/>
  <c r="I223" i="8" s="1"/>
  <c r="C224" i="8" s="1"/>
  <c r="H224" i="8" l="1"/>
  <c r="J224" i="8" s="1"/>
  <c r="E224" i="8"/>
  <c r="F224" i="8" l="1"/>
  <c r="G224" i="8" s="1"/>
  <c r="I224" i="8" s="1"/>
  <c r="C225" i="8" s="1"/>
  <c r="E225" i="8" l="1"/>
  <c r="H225" i="8"/>
  <c r="J225" i="8" s="1"/>
  <c r="F225" i="8" l="1"/>
  <c r="G225" i="8" s="1"/>
  <c r="I225" i="8" s="1"/>
  <c r="C226" i="8" s="1"/>
  <c r="H226" i="8" l="1"/>
  <c r="J226" i="8" s="1"/>
  <c r="E226" i="8"/>
  <c r="F226" i="8" l="1"/>
  <c r="G226" i="8" s="1"/>
  <c r="I226" i="8" s="1"/>
  <c r="C227" i="8" s="1"/>
  <c r="H227" i="8" l="1"/>
  <c r="J227" i="8" s="1"/>
  <c r="E227" i="8"/>
  <c r="F227" i="8" l="1"/>
  <c r="G227" i="8" s="1"/>
  <c r="I227" i="8" s="1"/>
  <c r="C228" i="8" s="1"/>
  <c r="H228" i="8" l="1"/>
  <c r="J228" i="8" s="1"/>
  <c r="E228" i="8"/>
  <c r="F228" i="8" l="1"/>
  <c r="G228" i="8" s="1"/>
  <c r="I228" i="8" s="1"/>
  <c r="C229" i="8" s="1"/>
  <c r="H229" i="8" l="1"/>
  <c r="J229" i="8" s="1"/>
  <c r="E229" i="8"/>
  <c r="F229" i="8" l="1"/>
  <c r="G229" i="8" s="1"/>
  <c r="I229" i="8" s="1"/>
  <c r="C230" i="8" s="1"/>
  <c r="H230" i="8" l="1"/>
  <c r="J230" i="8" s="1"/>
  <c r="E230" i="8"/>
  <c r="F230" i="8" l="1"/>
  <c r="G230" i="8" s="1"/>
  <c r="I230" i="8" s="1"/>
  <c r="C231" i="8" s="1"/>
  <c r="H231" i="8" l="1"/>
  <c r="J231" i="8" s="1"/>
  <c r="E231" i="8"/>
  <c r="F231" i="8" l="1"/>
  <c r="G231" i="8" s="1"/>
  <c r="I231" i="8" s="1"/>
  <c r="C232" i="8" s="1"/>
  <c r="E232" i="8" l="1"/>
  <c r="H232" i="8"/>
  <c r="J232" i="8" s="1"/>
  <c r="F232" i="8" l="1"/>
  <c r="G232" i="8" s="1"/>
  <c r="I232" i="8" s="1"/>
  <c r="C233" i="8" s="1"/>
  <c r="H233" i="8" l="1"/>
  <c r="J233" i="8" s="1"/>
  <c r="E233" i="8"/>
  <c r="F233" i="8" l="1"/>
  <c r="G233" i="8" s="1"/>
  <c r="I233" i="8" s="1"/>
  <c r="C234" i="8" s="1"/>
  <c r="H234" i="8" l="1"/>
  <c r="J234" i="8" s="1"/>
  <c r="E234" i="8"/>
  <c r="F234" i="8" l="1"/>
  <c r="G234" i="8" s="1"/>
  <c r="I234" i="8" s="1"/>
  <c r="C235" i="8" s="1"/>
  <c r="H235" i="8" l="1"/>
  <c r="J235" i="8" s="1"/>
  <c r="E235" i="8"/>
  <c r="F235" i="8" l="1"/>
  <c r="G235" i="8" s="1"/>
  <c r="I235" i="8" s="1"/>
  <c r="C236" i="8" s="1"/>
  <c r="H236" i="8" l="1"/>
  <c r="J236" i="8" s="1"/>
  <c r="E236" i="8"/>
  <c r="F236" i="8" l="1"/>
  <c r="G236" i="8" s="1"/>
  <c r="I236" i="8" s="1"/>
  <c r="C237" i="8" s="1"/>
  <c r="E237" i="8" l="1"/>
  <c r="H237" i="8"/>
  <c r="J237" i="8" s="1"/>
  <c r="F237" i="8" l="1"/>
  <c r="G237" i="8" s="1"/>
  <c r="I237" i="8" s="1"/>
  <c r="C238" i="8" s="1"/>
  <c r="H238" i="8" l="1"/>
  <c r="J238" i="8" s="1"/>
  <c r="E238" i="8"/>
  <c r="F238" i="8" l="1"/>
  <c r="G238" i="8" s="1"/>
  <c r="I238" i="8" s="1"/>
  <c r="C239" i="8" s="1"/>
  <c r="E239" i="8" l="1"/>
  <c r="H239" i="8"/>
  <c r="J239" i="8" s="1"/>
  <c r="F239" i="8" l="1"/>
  <c r="G239" i="8" s="1"/>
  <c r="I239" i="8" s="1"/>
  <c r="C240" i="8" s="1"/>
  <c r="H240" i="8" l="1"/>
  <c r="J240" i="8" s="1"/>
  <c r="E240" i="8"/>
  <c r="F240" i="8" l="1"/>
  <c r="G240" i="8" s="1"/>
  <c r="I240" i="8" s="1"/>
  <c r="C241" i="8" s="1"/>
  <c r="H241" i="8" l="1"/>
  <c r="J241" i="8" s="1"/>
  <c r="E241" i="8"/>
  <c r="F241" i="8" l="1"/>
  <c r="G241" i="8" s="1"/>
  <c r="I241" i="8" s="1"/>
  <c r="C242" i="8" s="1"/>
  <c r="H242" i="8" l="1"/>
  <c r="J242" i="8" s="1"/>
  <c r="E242" i="8"/>
  <c r="F242" i="8" l="1"/>
  <c r="G242" i="8" s="1"/>
  <c r="I242" i="8" s="1"/>
  <c r="C243" i="8" s="1"/>
  <c r="H243" i="8" l="1"/>
  <c r="J243" i="8" s="1"/>
  <c r="E243" i="8"/>
  <c r="F243" i="8" l="1"/>
  <c r="G243" i="8" s="1"/>
  <c r="I243" i="8" s="1"/>
  <c r="C244" i="8" s="1"/>
  <c r="H244" i="8" l="1"/>
  <c r="J244" i="8" s="1"/>
  <c r="E244" i="8"/>
  <c r="F244" i="8" l="1"/>
  <c r="G244" i="8" s="1"/>
  <c r="I244" i="8" s="1"/>
  <c r="C245" i="8" s="1"/>
  <c r="H245" i="8" l="1"/>
  <c r="J245" i="8" s="1"/>
  <c r="E245" i="8"/>
  <c r="F245" i="8" l="1"/>
  <c r="G245" i="8" s="1"/>
  <c r="I245" i="8" s="1"/>
  <c r="C246" i="8" s="1"/>
  <c r="H246" i="8" l="1"/>
  <c r="J246" i="8" s="1"/>
  <c r="E246" i="8"/>
  <c r="F246" i="8" l="1"/>
  <c r="G246" i="8" s="1"/>
  <c r="I246" i="8" s="1"/>
  <c r="C247" i="8" s="1"/>
  <c r="H247" i="8" l="1"/>
  <c r="J247" i="8" s="1"/>
  <c r="E247" i="8"/>
  <c r="F247" i="8" l="1"/>
  <c r="G247" i="8" s="1"/>
  <c r="I247" i="8" s="1"/>
  <c r="C248" i="8" s="1"/>
  <c r="H248" i="8" l="1"/>
  <c r="J248" i="8" s="1"/>
  <c r="E248" i="8"/>
  <c r="F248" i="8" l="1"/>
  <c r="G248" i="8" s="1"/>
  <c r="I248" i="8" s="1"/>
  <c r="C249" i="8" s="1"/>
  <c r="H249" i="8" l="1"/>
  <c r="J249" i="8" s="1"/>
  <c r="E249" i="8"/>
  <c r="F249" i="8" l="1"/>
  <c r="G249" i="8" s="1"/>
  <c r="I249" i="8" s="1"/>
  <c r="C250" i="8" s="1"/>
  <c r="H250" i="8" l="1"/>
  <c r="J250" i="8" s="1"/>
  <c r="E250" i="8"/>
  <c r="F250" i="8" l="1"/>
  <c r="G250" i="8" s="1"/>
  <c r="I250" i="8" s="1"/>
  <c r="C251" i="8" s="1"/>
  <c r="H251" i="8" l="1"/>
  <c r="J251" i="8" s="1"/>
  <c r="E251" i="8"/>
  <c r="F251" i="8" l="1"/>
  <c r="G251" i="8" s="1"/>
  <c r="I251" i="8" s="1"/>
  <c r="C252" i="8" s="1"/>
  <c r="E252" i="8" l="1"/>
  <c r="H252" i="8"/>
  <c r="J252" i="8" s="1"/>
  <c r="F252" i="8" l="1"/>
  <c r="G252" i="8" s="1"/>
  <c r="I252" i="8" s="1"/>
  <c r="C253" i="8" s="1"/>
  <c r="H253" i="8" l="1"/>
  <c r="J253" i="8" s="1"/>
  <c r="E253" i="8"/>
  <c r="F253" i="8" l="1"/>
  <c r="G253" i="8" s="1"/>
  <c r="I253" i="8" s="1"/>
  <c r="C254" i="8" s="1"/>
  <c r="H254" i="8" l="1"/>
  <c r="J254" i="8" s="1"/>
  <c r="E254" i="8"/>
  <c r="F254" i="8" l="1"/>
  <c r="G254" i="8" s="1"/>
  <c r="I254" i="8" s="1"/>
  <c r="C255" i="8" s="1"/>
  <c r="H255" i="8" l="1"/>
  <c r="J255" i="8" s="1"/>
  <c r="E255" i="8"/>
  <c r="F255" i="8" l="1"/>
  <c r="G255" i="8" s="1"/>
  <c r="I255" i="8" s="1"/>
  <c r="C256" i="8" s="1"/>
  <c r="H256" i="8" l="1"/>
  <c r="J256" i="8" s="1"/>
  <c r="E256" i="8"/>
  <c r="F256" i="8" l="1"/>
  <c r="G256" i="8" s="1"/>
  <c r="I256" i="8" s="1"/>
  <c r="C257" i="8" s="1"/>
  <c r="H257" i="8" l="1"/>
  <c r="J257" i="8" s="1"/>
  <c r="E257" i="8"/>
  <c r="F257" i="8" l="1"/>
  <c r="G257" i="8" s="1"/>
  <c r="I257" i="8" s="1"/>
  <c r="C258" i="8" s="1"/>
  <c r="H258" i="8" l="1"/>
  <c r="J258" i="8" s="1"/>
  <c r="E258" i="8"/>
  <c r="F258" i="8" l="1"/>
  <c r="G258" i="8" s="1"/>
  <c r="I258" i="8" s="1"/>
  <c r="C259" i="8" s="1"/>
  <c r="H259" i="8" l="1"/>
  <c r="J259" i="8" s="1"/>
  <c r="E259" i="8"/>
  <c r="F259" i="8" l="1"/>
  <c r="G259" i="8" s="1"/>
  <c r="I259" i="8" s="1"/>
  <c r="C260" i="8" s="1"/>
  <c r="H260" i="8" l="1"/>
  <c r="J260" i="8" s="1"/>
  <c r="E260" i="8"/>
  <c r="F260" i="8" l="1"/>
  <c r="G260" i="8" s="1"/>
  <c r="I260" i="8" s="1"/>
  <c r="C261" i="8" s="1"/>
  <c r="H261" i="8" l="1"/>
  <c r="J261" i="8" s="1"/>
  <c r="E261" i="8"/>
  <c r="F261" i="8" l="1"/>
  <c r="G261" i="8" s="1"/>
  <c r="I261" i="8" s="1"/>
  <c r="C262" i="8" s="1"/>
  <c r="E262" i="8" l="1"/>
  <c r="H262" i="8"/>
  <c r="J262" i="8" s="1"/>
  <c r="F262" i="8" l="1"/>
  <c r="G262" i="8" s="1"/>
  <c r="I262" i="8" s="1"/>
  <c r="C263" i="8" s="1"/>
  <c r="E263" i="8" l="1"/>
  <c r="H263" i="8"/>
  <c r="J263" i="8" s="1"/>
  <c r="F263" i="8" l="1"/>
  <c r="G263" i="8" s="1"/>
  <c r="I263" i="8" s="1"/>
  <c r="C264" i="8" s="1"/>
  <c r="H264" i="8" l="1"/>
  <c r="J264" i="8" s="1"/>
  <c r="E264" i="8"/>
  <c r="F264" i="8" l="1"/>
  <c r="G264" i="8" s="1"/>
  <c r="I264" i="8" s="1"/>
  <c r="C265" i="8" s="1"/>
  <c r="H265" i="8" l="1"/>
  <c r="J265" i="8" s="1"/>
  <c r="E265" i="8"/>
  <c r="F265" i="8" l="1"/>
  <c r="G265" i="8" s="1"/>
  <c r="I265" i="8" s="1"/>
  <c r="C266" i="8" s="1"/>
  <c r="H266" i="8" l="1"/>
  <c r="J266" i="8" s="1"/>
  <c r="E266" i="8"/>
  <c r="F266" i="8" l="1"/>
  <c r="G266" i="8" s="1"/>
  <c r="I266" i="8" s="1"/>
  <c r="C267" i="8" s="1"/>
  <c r="H267" i="8" l="1"/>
  <c r="J267" i="8" s="1"/>
  <c r="E267" i="8"/>
  <c r="F267" i="8" l="1"/>
  <c r="G267" i="8" s="1"/>
  <c r="I267" i="8" s="1"/>
  <c r="C268" i="8" s="1"/>
  <c r="E268" i="8" l="1"/>
  <c r="H268" i="8"/>
  <c r="J268" i="8" s="1"/>
  <c r="F268" i="8" l="1"/>
  <c r="G268" i="8" s="1"/>
  <c r="I268" i="8" s="1"/>
  <c r="C269" i="8" s="1"/>
  <c r="H269" i="8" l="1"/>
  <c r="J269" i="8" s="1"/>
  <c r="E269" i="8"/>
  <c r="F269" i="8" l="1"/>
  <c r="G269" i="8" s="1"/>
  <c r="I269" i="8" s="1"/>
  <c r="C270" i="8" s="1"/>
  <c r="H270" i="8" l="1"/>
  <c r="J270" i="8" s="1"/>
  <c r="E270" i="8"/>
  <c r="F270" i="8" l="1"/>
  <c r="G270" i="8" s="1"/>
  <c r="I270" i="8" s="1"/>
  <c r="C271" i="8" s="1"/>
  <c r="H271" i="8" l="1"/>
  <c r="J271" i="8" s="1"/>
  <c r="E271" i="8"/>
  <c r="F271" i="8" l="1"/>
  <c r="G271" i="8" s="1"/>
  <c r="I271" i="8" s="1"/>
  <c r="C272" i="8" s="1"/>
  <c r="E272" i="8" l="1"/>
  <c r="H272" i="8"/>
  <c r="J272" i="8" s="1"/>
  <c r="F272" i="8" l="1"/>
  <c r="G272" i="8" s="1"/>
  <c r="I272" i="8" s="1"/>
  <c r="C273" i="8" s="1"/>
  <c r="E273" i="8" l="1"/>
  <c r="H273" i="8"/>
  <c r="J273" i="8" s="1"/>
  <c r="F273" i="8" l="1"/>
  <c r="G273" i="8" s="1"/>
  <c r="I273" i="8" s="1"/>
  <c r="C274" i="8" s="1"/>
  <c r="E274" i="8" l="1"/>
  <c r="H274" i="8"/>
  <c r="J274" i="8" s="1"/>
  <c r="F274" i="8" l="1"/>
  <c r="G274" i="8" s="1"/>
  <c r="I274" i="8" s="1"/>
  <c r="C275" i="8" s="1"/>
  <c r="E275" i="8" l="1"/>
  <c r="H275" i="8"/>
  <c r="J275" i="8" s="1"/>
  <c r="F275" i="8" l="1"/>
  <c r="G275" i="8" s="1"/>
  <c r="I275" i="8" s="1"/>
  <c r="C276" i="8" s="1"/>
  <c r="H276" i="8" l="1"/>
  <c r="J276" i="8" s="1"/>
  <c r="E276" i="8"/>
  <c r="F276" i="8" l="1"/>
  <c r="G276" i="8" s="1"/>
  <c r="I276" i="8" s="1"/>
  <c r="C277" i="8" s="1"/>
  <c r="H277" i="8" l="1"/>
  <c r="J277" i="8" s="1"/>
  <c r="E277" i="8"/>
  <c r="F277" i="8" l="1"/>
  <c r="G277" i="8" s="1"/>
  <c r="I277" i="8" s="1"/>
  <c r="C278" i="8" s="1"/>
  <c r="H278" i="8" l="1"/>
  <c r="J278" i="8" s="1"/>
  <c r="E278" i="8"/>
  <c r="F278" i="8" l="1"/>
  <c r="G278" i="8" s="1"/>
  <c r="I278" i="8" s="1"/>
  <c r="C279" i="8" s="1"/>
  <c r="H279" i="8" l="1"/>
  <c r="J279" i="8" s="1"/>
  <c r="E279" i="8"/>
  <c r="F279" i="8" l="1"/>
  <c r="G279" i="8" s="1"/>
  <c r="I279" i="8" s="1"/>
  <c r="C280" i="8" s="1"/>
  <c r="H280" i="8" l="1"/>
  <c r="J280" i="8" s="1"/>
  <c r="E280" i="8"/>
  <c r="F280" i="8" l="1"/>
  <c r="G280" i="8" s="1"/>
  <c r="I280" i="8" s="1"/>
  <c r="C281" i="8" s="1"/>
  <c r="H281" i="8" l="1"/>
  <c r="J281" i="8" s="1"/>
  <c r="E281" i="8"/>
  <c r="F281" i="8" l="1"/>
  <c r="G281" i="8" s="1"/>
  <c r="I281" i="8" s="1"/>
  <c r="C282" i="8" s="1"/>
  <c r="H282" i="8" l="1"/>
  <c r="J282" i="8" s="1"/>
  <c r="E282" i="8"/>
  <c r="F282" i="8" l="1"/>
  <c r="G282" i="8" s="1"/>
  <c r="I282" i="8" s="1"/>
  <c r="C283" i="8" s="1"/>
  <c r="H283" i="8" l="1"/>
  <c r="J283" i="8" s="1"/>
  <c r="E283" i="8"/>
  <c r="F283" i="8" l="1"/>
  <c r="G283" i="8" s="1"/>
  <c r="I283" i="8" s="1"/>
  <c r="C284" i="8" s="1"/>
  <c r="H284" i="8" l="1"/>
  <c r="J284" i="8" s="1"/>
  <c r="E284" i="8"/>
  <c r="F284" i="8" l="1"/>
  <c r="G284" i="8" s="1"/>
  <c r="I284" i="8" s="1"/>
  <c r="C285" i="8" s="1"/>
  <c r="H285" i="8" l="1"/>
  <c r="J285" i="8" s="1"/>
  <c r="E285" i="8"/>
  <c r="F285" i="8" l="1"/>
  <c r="G285" i="8" s="1"/>
  <c r="I285" i="8" s="1"/>
  <c r="C286" i="8" s="1"/>
  <c r="H286" i="8" l="1"/>
  <c r="J286" i="8" s="1"/>
  <c r="E286" i="8"/>
  <c r="F286" i="8" l="1"/>
  <c r="G286" i="8" s="1"/>
  <c r="I286" i="8" s="1"/>
  <c r="C287" i="8" s="1"/>
  <c r="E287" i="8" l="1"/>
  <c r="H287" i="8"/>
  <c r="J287" i="8" s="1"/>
  <c r="F287" i="8" l="1"/>
  <c r="G287" i="8" s="1"/>
  <c r="I287" i="8" s="1"/>
  <c r="C288" i="8" s="1"/>
  <c r="H288" i="8" l="1"/>
  <c r="J288" i="8" s="1"/>
  <c r="E288" i="8"/>
  <c r="F288" i="8" l="1"/>
  <c r="G288" i="8" s="1"/>
  <c r="I288" i="8" s="1"/>
  <c r="C289" i="8" s="1"/>
  <c r="E289" i="8" l="1"/>
  <c r="H289" i="8"/>
  <c r="J289" i="8" s="1"/>
  <c r="F289" i="8" l="1"/>
  <c r="G289" i="8" s="1"/>
  <c r="I289" i="8" s="1"/>
  <c r="C290" i="8" s="1"/>
  <c r="H290" i="8" l="1"/>
  <c r="J290" i="8" s="1"/>
  <c r="E290" i="8"/>
  <c r="F290" i="8" l="1"/>
  <c r="G290" i="8" s="1"/>
  <c r="I290" i="8" s="1"/>
  <c r="C291" i="8" s="1"/>
  <c r="H291" i="8" l="1"/>
  <c r="J291" i="8" s="1"/>
  <c r="E291" i="8"/>
  <c r="F291" i="8" l="1"/>
  <c r="G291" i="8" s="1"/>
  <c r="I291" i="8" s="1"/>
  <c r="C292" i="8" s="1"/>
  <c r="H292" i="8" l="1"/>
  <c r="J292" i="8" s="1"/>
  <c r="E292" i="8"/>
  <c r="F292" i="8" l="1"/>
  <c r="G292" i="8" s="1"/>
  <c r="I292" i="8" s="1"/>
  <c r="C293" i="8" s="1"/>
  <c r="H293" i="8" l="1"/>
  <c r="J293" i="8" s="1"/>
  <c r="E293" i="8"/>
  <c r="F293" i="8" l="1"/>
  <c r="G293" i="8" s="1"/>
  <c r="I293" i="8" s="1"/>
  <c r="C294" i="8" s="1"/>
  <c r="H294" i="8" l="1"/>
  <c r="J294" i="8" s="1"/>
  <c r="E294" i="8"/>
  <c r="F294" i="8" l="1"/>
  <c r="G294" i="8" s="1"/>
  <c r="I294" i="8" s="1"/>
  <c r="C295" i="8" s="1"/>
  <c r="H295" i="8" l="1"/>
  <c r="J295" i="8" s="1"/>
  <c r="E295" i="8"/>
  <c r="F295" i="8" l="1"/>
  <c r="G295" i="8" s="1"/>
  <c r="I295" i="8" s="1"/>
  <c r="C296" i="8" s="1"/>
  <c r="H296" i="8" l="1"/>
  <c r="J296" i="8" s="1"/>
  <c r="E296" i="8"/>
  <c r="F296" i="8" l="1"/>
  <c r="G296" i="8" s="1"/>
  <c r="I296" i="8" s="1"/>
  <c r="C297" i="8" s="1"/>
  <c r="E297" i="8" l="1"/>
  <c r="H297" i="8"/>
  <c r="J297" i="8" s="1"/>
  <c r="F297" i="8" l="1"/>
  <c r="G297" i="8" s="1"/>
  <c r="I297" i="8" s="1"/>
  <c r="C298" i="8" s="1"/>
  <c r="H298" i="8" l="1"/>
  <c r="J298" i="8" s="1"/>
  <c r="E298" i="8"/>
  <c r="F298" i="8" l="1"/>
  <c r="G298" i="8" s="1"/>
  <c r="I298" i="8" s="1"/>
  <c r="C299" i="8" s="1"/>
  <c r="H299" i="8" l="1"/>
  <c r="J299" i="8" s="1"/>
  <c r="E299" i="8"/>
  <c r="F299" i="8" l="1"/>
  <c r="G299" i="8" s="1"/>
  <c r="I299" i="8" s="1"/>
  <c r="C300" i="8" s="1"/>
  <c r="H300" i="8" l="1"/>
  <c r="J300" i="8" s="1"/>
  <c r="E300" i="8"/>
  <c r="F300" i="8" l="1"/>
  <c r="G300" i="8" s="1"/>
  <c r="I300" i="8" s="1"/>
  <c r="C301" i="8" s="1"/>
  <c r="H301" i="8" l="1"/>
  <c r="J301" i="8" s="1"/>
  <c r="E301" i="8"/>
  <c r="F301" i="8" l="1"/>
  <c r="G301" i="8" s="1"/>
  <c r="I301" i="8" s="1"/>
  <c r="C302" i="8" s="1"/>
  <c r="H302" i="8" l="1"/>
  <c r="J302" i="8" s="1"/>
  <c r="E302" i="8"/>
  <c r="F302" i="8" l="1"/>
  <c r="G302" i="8" s="1"/>
  <c r="I302" i="8" s="1"/>
  <c r="C303" i="8" s="1"/>
  <c r="H303" i="8" l="1"/>
  <c r="J303" i="8" s="1"/>
  <c r="E303" i="8"/>
  <c r="F303" i="8" l="1"/>
  <c r="G303" i="8" s="1"/>
  <c r="I303" i="8" s="1"/>
  <c r="C304" i="8" s="1"/>
  <c r="H304" i="8" l="1"/>
  <c r="J304" i="8" s="1"/>
  <c r="E304" i="8"/>
  <c r="F304" i="8" l="1"/>
  <c r="G304" i="8" s="1"/>
  <c r="I304" i="8" s="1"/>
  <c r="C305" i="8" s="1"/>
  <c r="H305" i="8" l="1"/>
  <c r="J305" i="8" s="1"/>
  <c r="E305" i="8"/>
  <c r="F305" i="8" l="1"/>
  <c r="G305" i="8" s="1"/>
  <c r="I305" i="8" s="1"/>
  <c r="C306" i="8" s="1"/>
  <c r="H306" i="8" l="1"/>
  <c r="J306" i="8" s="1"/>
  <c r="E306" i="8"/>
  <c r="F306" i="8" l="1"/>
  <c r="G306" i="8" s="1"/>
  <c r="I306" i="8" s="1"/>
  <c r="C307" i="8" s="1"/>
  <c r="H307" i="8" l="1"/>
  <c r="J307" i="8" s="1"/>
  <c r="E307" i="8"/>
  <c r="F307" i="8" l="1"/>
  <c r="G307" i="8" s="1"/>
  <c r="I307" i="8" s="1"/>
  <c r="C308" i="8" s="1"/>
  <c r="E308" i="8" l="1"/>
  <c r="H308" i="8"/>
  <c r="J308" i="8" s="1"/>
  <c r="F308" i="8" l="1"/>
  <c r="G308" i="8" s="1"/>
  <c r="I308" i="8" s="1"/>
  <c r="C309" i="8" s="1"/>
  <c r="H309" i="8" l="1"/>
  <c r="J309" i="8" s="1"/>
  <c r="E309" i="8"/>
  <c r="F309" i="8" l="1"/>
  <c r="G309" i="8" s="1"/>
  <c r="I309" i="8" s="1"/>
  <c r="C310" i="8" s="1"/>
  <c r="H310" i="8" l="1"/>
  <c r="J310" i="8" s="1"/>
  <c r="E310" i="8"/>
  <c r="F310" i="8" l="1"/>
  <c r="G310" i="8" s="1"/>
  <c r="I310" i="8" s="1"/>
  <c r="C311" i="8" s="1"/>
  <c r="H311" i="8" l="1"/>
  <c r="J311" i="8" s="1"/>
  <c r="E311" i="8"/>
  <c r="F311" i="8" l="1"/>
  <c r="G311" i="8" s="1"/>
  <c r="I311" i="8" s="1"/>
  <c r="C312" i="8" s="1"/>
  <c r="H312" i="8" l="1"/>
  <c r="J312" i="8" s="1"/>
  <c r="E312" i="8"/>
  <c r="F312" i="8" l="1"/>
  <c r="G312" i="8" s="1"/>
  <c r="I312" i="8" s="1"/>
  <c r="C313" i="8" s="1"/>
  <c r="E313" i="8" l="1"/>
  <c r="H313" i="8"/>
  <c r="J313" i="8" s="1"/>
  <c r="F313" i="8" l="1"/>
  <c r="G313" i="8" s="1"/>
  <c r="I313" i="8" s="1"/>
  <c r="C314" i="8" s="1"/>
  <c r="H314" i="8" l="1"/>
  <c r="J314" i="8" s="1"/>
  <c r="E314" i="8"/>
  <c r="F314" i="8" l="1"/>
  <c r="G314" i="8" s="1"/>
  <c r="I314" i="8" s="1"/>
  <c r="C315" i="8" s="1"/>
  <c r="H315" i="8" l="1"/>
  <c r="J315" i="8" s="1"/>
  <c r="E315" i="8"/>
  <c r="F315" i="8" l="1"/>
  <c r="G315" i="8" s="1"/>
  <c r="I315" i="8" s="1"/>
  <c r="C316" i="8" s="1"/>
  <c r="H316" i="8" l="1"/>
  <c r="J316" i="8" s="1"/>
  <c r="E316" i="8"/>
  <c r="F316" i="8" l="1"/>
  <c r="G316" i="8" s="1"/>
  <c r="I316" i="8" s="1"/>
  <c r="C317" i="8" s="1"/>
  <c r="H317" i="8" l="1"/>
  <c r="J317" i="8" s="1"/>
  <c r="E317" i="8"/>
  <c r="F317" i="8" l="1"/>
  <c r="G317" i="8" s="1"/>
  <c r="I317" i="8" s="1"/>
  <c r="C318" i="8" s="1"/>
  <c r="H318" i="8" l="1"/>
  <c r="J318" i="8" s="1"/>
  <c r="E318" i="8"/>
  <c r="F318" i="8" l="1"/>
  <c r="G318" i="8" s="1"/>
  <c r="I318" i="8" s="1"/>
  <c r="C319" i="8" s="1"/>
  <c r="H319" i="8" l="1"/>
  <c r="J319" i="8" s="1"/>
  <c r="E319" i="8"/>
  <c r="F319" i="8" l="1"/>
  <c r="G319" i="8" s="1"/>
  <c r="I319" i="8" s="1"/>
  <c r="C320" i="8" s="1"/>
  <c r="H320" i="8" l="1"/>
  <c r="J320" i="8" s="1"/>
  <c r="E320" i="8"/>
  <c r="F320" i="8" l="1"/>
  <c r="G320" i="8" s="1"/>
  <c r="I320" i="8" s="1"/>
  <c r="C321" i="8" s="1"/>
  <c r="H321" i="8" l="1"/>
  <c r="J321" i="8" s="1"/>
  <c r="E321" i="8"/>
  <c r="F321" i="8" l="1"/>
  <c r="G321" i="8" s="1"/>
  <c r="I321" i="8" s="1"/>
  <c r="C322" i="8" s="1"/>
  <c r="H322" i="8" l="1"/>
  <c r="J322" i="8" s="1"/>
  <c r="E322" i="8"/>
  <c r="F322" i="8" l="1"/>
  <c r="G322" i="8" s="1"/>
  <c r="I322" i="8" s="1"/>
  <c r="C323" i="8" s="1"/>
  <c r="E323" i="8" l="1"/>
  <c r="H323" i="8"/>
  <c r="J323" i="8" s="1"/>
  <c r="F323" i="8" l="1"/>
  <c r="G323" i="8" s="1"/>
  <c r="I323" i="8" s="1"/>
  <c r="C324" i="8" s="1"/>
  <c r="H324" i="8" l="1"/>
  <c r="J324" i="8" s="1"/>
  <c r="E324" i="8"/>
  <c r="F324" i="8" l="1"/>
  <c r="G324" i="8" s="1"/>
  <c r="I324" i="8" s="1"/>
  <c r="C325" i="8" s="1"/>
  <c r="E325" i="8" l="1"/>
  <c r="H325" i="8"/>
  <c r="J325" i="8" s="1"/>
  <c r="F325" i="8" l="1"/>
  <c r="G325" i="8" s="1"/>
  <c r="I325" i="8" s="1"/>
  <c r="C326" i="8" s="1"/>
  <c r="H326" i="8" l="1"/>
  <c r="J326" i="8" s="1"/>
  <c r="E326" i="8"/>
  <c r="F326" i="8" l="1"/>
  <c r="G326" i="8" s="1"/>
  <c r="I326" i="8" s="1"/>
  <c r="C327" i="8" s="1"/>
  <c r="E327" i="8" l="1"/>
  <c r="H327" i="8"/>
  <c r="J327" i="8" s="1"/>
  <c r="F327" i="8" l="1"/>
  <c r="G327" i="8" s="1"/>
  <c r="I327" i="8" s="1"/>
  <c r="C328" i="8" s="1"/>
  <c r="H328" i="8" l="1"/>
  <c r="J328" i="8" s="1"/>
  <c r="E328" i="8"/>
  <c r="F328" i="8" l="1"/>
  <c r="G328" i="8" s="1"/>
  <c r="I328" i="8" s="1"/>
  <c r="C329" i="8" s="1"/>
  <c r="H329" i="8" l="1"/>
  <c r="J329" i="8" s="1"/>
  <c r="E329" i="8"/>
  <c r="F329" i="8" l="1"/>
  <c r="G329" i="8" s="1"/>
  <c r="I329" i="8" s="1"/>
  <c r="C330" i="8" s="1"/>
  <c r="H330" i="8" l="1"/>
  <c r="J330" i="8" s="1"/>
  <c r="E330" i="8"/>
  <c r="F330" i="8" l="1"/>
  <c r="G330" i="8" s="1"/>
  <c r="I330" i="8" s="1"/>
  <c r="C331" i="8" s="1"/>
  <c r="H331" i="8" l="1"/>
  <c r="J331" i="8" s="1"/>
  <c r="E331" i="8"/>
  <c r="F331" i="8" l="1"/>
  <c r="G331" i="8" s="1"/>
  <c r="I331" i="8" s="1"/>
  <c r="C332" i="8" s="1"/>
  <c r="H332" i="8" l="1"/>
  <c r="J332" i="8" s="1"/>
  <c r="E332" i="8"/>
  <c r="F332" i="8" l="1"/>
  <c r="G332" i="8" s="1"/>
  <c r="I332" i="8" s="1"/>
  <c r="C333" i="8" s="1"/>
  <c r="H333" i="8" l="1"/>
  <c r="J333" i="8" s="1"/>
  <c r="E333" i="8"/>
  <c r="F333" i="8" l="1"/>
  <c r="G333" i="8" s="1"/>
  <c r="I333" i="8" s="1"/>
  <c r="C334" i="8" s="1"/>
  <c r="H334" i="8" l="1"/>
  <c r="J334" i="8" s="1"/>
  <c r="E334" i="8"/>
  <c r="F334" i="8" l="1"/>
  <c r="G334" i="8" s="1"/>
  <c r="I334" i="8" s="1"/>
  <c r="C335" i="8" s="1"/>
  <c r="H335" i="8" l="1"/>
  <c r="J335" i="8" s="1"/>
  <c r="E335" i="8"/>
  <c r="F335" i="8" l="1"/>
  <c r="G335" i="8" s="1"/>
  <c r="I335" i="8" s="1"/>
  <c r="C336" i="8" s="1"/>
  <c r="H336" i="8" l="1"/>
  <c r="J336" i="8" s="1"/>
  <c r="E336" i="8"/>
  <c r="F336" i="8" l="1"/>
  <c r="G336" i="8" s="1"/>
  <c r="I336" i="8" s="1"/>
  <c r="C337" i="8" s="1"/>
  <c r="H337" i="8" l="1"/>
  <c r="J337" i="8" s="1"/>
  <c r="E337" i="8"/>
  <c r="F337" i="8" l="1"/>
  <c r="G337" i="8" s="1"/>
  <c r="I337" i="8" s="1"/>
  <c r="C338" i="8" s="1"/>
  <c r="H338" i="8" l="1"/>
  <c r="J338" i="8" s="1"/>
  <c r="E338" i="8"/>
  <c r="F338" i="8" l="1"/>
  <c r="G338" i="8" s="1"/>
  <c r="I338" i="8" s="1"/>
  <c r="C339" i="8" s="1"/>
  <c r="H339" i="8" l="1"/>
  <c r="J339" i="8" s="1"/>
  <c r="E339" i="8"/>
  <c r="F339" i="8" l="1"/>
  <c r="G339" i="8" s="1"/>
  <c r="I339" i="8" s="1"/>
  <c r="C340" i="8" s="1"/>
  <c r="H340" i="8" l="1"/>
  <c r="J340" i="8" s="1"/>
  <c r="E340" i="8"/>
  <c r="F340" i="8" l="1"/>
  <c r="G340" i="8" s="1"/>
  <c r="I340" i="8" s="1"/>
  <c r="C341" i="8" s="1"/>
  <c r="H341" i="8" l="1"/>
  <c r="J341" i="8" s="1"/>
  <c r="E341" i="8"/>
  <c r="F341" i="8" l="1"/>
  <c r="G341" i="8" s="1"/>
  <c r="I341" i="8" s="1"/>
  <c r="C342" i="8" s="1"/>
  <c r="H342" i="8" l="1"/>
  <c r="J342" i="8" s="1"/>
  <c r="E342" i="8"/>
  <c r="F342" i="8" l="1"/>
  <c r="G342" i="8" s="1"/>
  <c r="I342" i="8" s="1"/>
  <c r="C343" i="8" s="1"/>
  <c r="H343" i="8" l="1"/>
  <c r="J343" i="8" s="1"/>
  <c r="E343" i="8"/>
  <c r="F343" i="8" l="1"/>
  <c r="G343" i="8" s="1"/>
  <c r="I343" i="8" s="1"/>
  <c r="C344" i="8" s="1"/>
  <c r="H344" i="8" l="1"/>
  <c r="J344" i="8" s="1"/>
  <c r="E344" i="8"/>
  <c r="F344" i="8" l="1"/>
  <c r="G344" i="8" s="1"/>
  <c r="I344" i="8" s="1"/>
  <c r="C345" i="8" s="1"/>
  <c r="H345" i="8" l="1"/>
  <c r="J345" i="8" s="1"/>
  <c r="E345" i="8"/>
  <c r="F345" i="8" l="1"/>
  <c r="G345" i="8" s="1"/>
  <c r="I345" i="8" s="1"/>
  <c r="C346" i="8" s="1"/>
  <c r="H346" i="8" l="1"/>
  <c r="J346" i="8" s="1"/>
  <c r="E346" i="8"/>
  <c r="F346" i="8" l="1"/>
  <c r="G346" i="8" s="1"/>
  <c r="I346" i="8" s="1"/>
  <c r="C347" i="8" s="1"/>
  <c r="H347" i="8" l="1"/>
  <c r="J347" i="8" s="1"/>
  <c r="E347" i="8"/>
  <c r="F347" i="8" l="1"/>
  <c r="G347" i="8" s="1"/>
  <c r="I347" i="8" s="1"/>
  <c r="C348" i="8" s="1"/>
  <c r="E348" i="8" l="1"/>
  <c r="H348" i="8"/>
  <c r="J348" i="8" s="1"/>
  <c r="F348" i="8" l="1"/>
  <c r="G348" i="8" s="1"/>
  <c r="I348" i="8" s="1"/>
  <c r="C349" i="8" s="1"/>
  <c r="H349" i="8" l="1"/>
  <c r="J349" i="8" s="1"/>
  <c r="E349" i="8"/>
  <c r="F349" i="8" l="1"/>
  <c r="G349" i="8" s="1"/>
  <c r="I349" i="8" s="1"/>
  <c r="C350" i="8" s="1"/>
  <c r="H350" i="8" l="1"/>
  <c r="J350" i="8" s="1"/>
  <c r="E350" i="8"/>
  <c r="F350" i="8" l="1"/>
  <c r="G350" i="8" s="1"/>
  <c r="I350" i="8" s="1"/>
  <c r="C351" i="8" s="1"/>
  <c r="H351" i="8" l="1"/>
  <c r="J351" i="8" s="1"/>
  <c r="E351" i="8"/>
  <c r="F351" i="8" l="1"/>
  <c r="G351" i="8" s="1"/>
  <c r="I351" i="8" s="1"/>
  <c r="C352" i="8" s="1"/>
  <c r="H352" i="8" l="1"/>
  <c r="J352" i="8" s="1"/>
  <c r="E352" i="8"/>
  <c r="F352" i="8" l="1"/>
  <c r="G352" i="8" s="1"/>
  <c r="I352" i="8" s="1"/>
  <c r="C353" i="8" s="1"/>
  <c r="H353" i="8" l="1"/>
  <c r="J353" i="8" s="1"/>
  <c r="E353" i="8"/>
  <c r="F353" i="8" l="1"/>
  <c r="G353" i="8" s="1"/>
  <c r="I353" i="8" s="1"/>
  <c r="C354" i="8" s="1"/>
  <c r="H354" i="8" l="1"/>
  <c r="J354" i="8" s="1"/>
  <c r="E354" i="8"/>
  <c r="F354" i="8" l="1"/>
  <c r="G354" i="8" s="1"/>
  <c r="I354" i="8" s="1"/>
  <c r="C355" i="8" s="1"/>
  <c r="E355" i="8" l="1"/>
  <c r="H355" i="8"/>
  <c r="J355" i="8" s="1"/>
  <c r="F355" i="8" l="1"/>
  <c r="G355" i="8" s="1"/>
  <c r="I355" i="8" s="1"/>
  <c r="C356" i="8" s="1"/>
  <c r="H356" i="8" l="1"/>
  <c r="J356" i="8" s="1"/>
  <c r="E356" i="8"/>
  <c r="F356" i="8" l="1"/>
  <c r="G356" i="8" s="1"/>
  <c r="I356" i="8" s="1"/>
  <c r="C357" i="8" s="1"/>
  <c r="H357" i="8" l="1"/>
  <c r="J357" i="8" s="1"/>
  <c r="E357" i="8"/>
  <c r="F357" i="8" l="1"/>
  <c r="G357" i="8" s="1"/>
  <c r="I357" i="8" s="1"/>
  <c r="C358" i="8" s="1"/>
  <c r="H358" i="8" l="1"/>
  <c r="J358" i="8" s="1"/>
  <c r="E358" i="8"/>
  <c r="F358" i="8" l="1"/>
  <c r="G358" i="8" s="1"/>
  <c r="I358" i="8" s="1"/>
  <c r="C359" i="8" s="1"/>
  <c r="H359" i="8" l="1"/>
  <c r="J359" i="8" s="1"/>
  <c r="E359" i="8"/>
  <c r="F359" i="8" l="1"/>
  <c r="G359" i="8" s="1"/>
  <c r="I359" i="8" s="1"/>
  <c r="C360" i="8" s="1"/>
  <c r="H360" i="8" l="1"/>
  <c r="J360" i="8" s="1"/>
  <c r="E360" i="8"/>
  <c r="F360" i="8" l="1"/>
  <c r="G360" i="8" s="1"/>
  <c r="I360" i="8" s="1"/>
  <c r="C361" i="8" s="1"/>
  <c r="E361" i="8" l="1"/>
  <c r="H361" i="8"/>
  <c r="J361" i="8" s="1"/>
  <c r="F361" i="8" l="1"/>
  <c r="G361" i="8" s="1"/>
  <c r="I361" i="8" s="1"/>
  <c r="C362" i="8" s="1"/>
  <c r="H362" i="8" l="1"/>
  <c r="J362" i="8" s="1"/>
  <c r="E362" i="8"/>
  <c r="F362" i="8" l="1"/>
  <c r="G362" i="8" s="1"/>
  <c r="I362" i="8" s="1"/>
  <c r="C363" i="8" s="1"/>
  <c r="H363" i="8" l="1"/>
  <c r="J363" i="8" s="1"/>
  <c r="E363" i="8"/>
  <c r="F363" i="8" l="1"/>
  <c r="G363" i="8" s="1"/>
  <c r="I363" i="8" s="1"/>
  <c r="C364" i="8" s="1"/>
  <c r="E364" i="8" l="1"/>
  <c r="H364" i="8"/>
  <c r="J364" i="8" s="1"/>
  <c r="F364" i="8" l="1"/>
  <c r="G364" i="8" s="1"/>
  <c r="I364" i="8" s="1"/>
  <c r="C365" i="8" s="1"/>
  <c r="H365" i="8" l="1"/>
  <c r="J365" i="8" s="1"/>
  <c r="E365" i="8"/>
  <c r="F365" i="8" l="1"/>
  <c r="G365" i="8" s="1"/>
  <c r="I365" i="8" s="1"/>
  <c r="C366" i="8" s="1"/>
  <c r="H366" i="8" l="1"/>
  <c r="J366" i="8" s="1"/>
  <c r="E366" i="8"/>
  <c r="F366" i="8" l="1"/>
  <c r="G366" i="8" s="1"/>
  <c r="I366" i="8" s="1"/>
  <c r="C367" i="8" s="1"/>
  <c r="H367" i="8" l="1"/>
  <c r="J367" i="8" s="1"/>
  <c r="E367" i="8"/>
  <c r="F367" i="8" l="1"/>
  <c r="G367" i="8" s="1"/>
  <c r="I367" i="8" s="1"/>
  <c r="C368" i="8" s="1"/>
  <c r="H368" i="8" l="1"/>
  <c r="J368" i="8" s="1"/>
  <c r="E368" i="8"/>
  <c r="F368" i="8" l="1"/>
  <c r="G368" i="8" s="1"/>
  <c r="I368" i="8" s="1"/>
  <c r="C369" i="8" s="1"/>
  <c r="E369" i="8" l="1"/>
  <c r="H369" i="8"/>
  <c r="J369" i="8" s="1"/>
  <c r="F369" i="8" l="1"/>
  <c r="G369" i="8" s="1"/>
  <c r="I369" i="8" s="1"/>
  <c r="C370" i="8" s="1"/>
  <c r="H370" i="8" l="1"/>
  <c r="J370" i="8" s="1"/>
  <c r="E370" i="8"/>
  <c r="F370" i="8" l="1"/>
  <c r="G370" i="8" s="1"/>
  <c r="I370" i="8" s="1"/>
  <c r="C371" i="8" s="1"/>
  <c r="H371" i="8" l="1"/>
  <c r="J371" i="8" s="1"/>
  <c r="E371" i="8"/>
  <c r="F371" i="8" l="1"/>
  <c r="G371" i="8" s="1"/>
  <c r="I371" i="8" s="1"/>
  <c r="C372" i="8" s="1"/>
  <c r="H372" i="8" l="1"/>
  <c r="J372" i="8" s="1"/>
  <c r="E372" i="8"/>
  <c r="F372" i="8" l="1"/>
  <c r="G372" i="8" s="1"/>
  <c r="I372" i="8" s="1"/>
  <c r="C373" i="8" s="1"/>
  <c r="H373" i="8" l="1"/>
  <c r="J373" i="8" s="1"/>
  <c r="E373" i="8"/>
  <c r="F373" i="8" l="1"/>
  <c r="G373" i="8" s="1"/>
  <c r="I373" i="8" s="1"/>
  <c r="C374" i="8" s="1"/>
  <c r="H374" i="8" l="1"/>
  <c r="J374" i="8" s="1"/>
  <c r="E374" i="8"/>
  <c r="F374" i="8" l="1"/>
  <c r="G374" i="8" s="1"/>
  <c r="I374" i="8" s="1"/>
  <c r="C375" i="8" s="1"/>
  <c r="H375" i="8" l="1"/>
  <c r="J375" i="8" s="1"/>
  <c r="E375" i="8"/>
  <c r="F375" i="8" l="1"/>
  <c r="G375" i="8" s="1"/>
  <c r="I375" i="8" s="1"/>
  <c r="C376" i="8" s="1"/>
  <c r="H376" i="8" l="1"/>
  <c r="J376" i="8" s="1"/>
  <c r="E376" i="8"/>
  <c r="F376" i="8" l="1"/>
  <c r="G376" i="8" s="1"/>
  <c r="I376" i="8" s="1"/>
  <c r="C377" i="8" s="1"/>
  <c r="E377" i="8" l="1"/>
  <c r="H377" i="8"/>
  <c r="J377" i="8" s="1"/>
  <c r="F377" i="8" l="1"/>
  <c r="G377" i="8" s="1"/>
  <c r="I377" i="8" s="1"/>
  <c r="C378" i="8" s="1"/>
  <c r="H378" i="8" l="1"/>
  <c r="J378" i="8" s="1"/>
  <c r="E378" i="8"/>
  <c r="F378" i="8" l="1"/>
  <c r="G378" i="8" s="1"/>
  <c r="I378" i="8" s="1"/>
  <c r="C379" i="8" s="1"/>
  <c r="H379" i="8" l="1"/>
  <c r="J379" i="8" s="1"/>
  <c r="E379" i="8"/>
  <c r="H18" i="8" s="1"/>
  <c r="F379" i="8" l="1"/>
  <c r="G379" i="8" s="1"/>
  <c r="I379" i="8" s="1"/>
  <c r="C380" i="8" s="1"/>
  <c r="H380" i="8" l="1"/>
  <c r="J380" i="8" s="1"/>
  <c r="E380" i="8"/>
  <c r="F380" i="8" l="1"/>
  <c r="G380" i="8" s="1"/>
  <c r="I380" i="8" s="1"/>
  <c r="C381" i="8" s="1"/>
  <c r="H381" i="8" l="1"/>
  <c r="J381" i="8" s="1"/>
  <c r="E381" i="8"/>
  <c r="F381" i="8" l="1"/>
  <c r="G381" i="8" s="1"/>
  <c r="I381" i="8" s="1"/>
  <c r="C382" i="8" s="1"/>
  <c r="H382" i="8" l="1"/>
  <c r="J382" i="8" s="1"/>
  <c r="E382" i="8"/>
  <c r="F382" i="8" l="1"/>
  <c r="G382" i="8" s="1"/>
  <c r="I382" i="8" s="1"/>
  <c r="C383" i="8" s="1"/>
  <c r="H383" i="8" l="1"/>
  <c r="J383" i="8" s="1"/>
  <c r="E383" i="8"/>
  <c r="F383" i="8" l="1"/>
  <c r="G383" i="8" s="1"/>
  <c r="I383" i="8" s="1"/>
  <c r="C384" i="8" s="1"/>
  <c r="H384" i="8" l="1"/>
  <c r="J384" i="8" s="1"/>
  <c r="E384" i="8"/>
  <c r="F384" i="8" l="1"/>
  <c r="G384" i="8" s="1"/>
  <c r="I384" i="8" s="1"/>
  <c r="C385" i="8" s="1"/>
  <c r="H385" i="8" l="1"/>
  <c r="J385" i="8" s="1"/>
  <c r="E385" i="8"/>
  <c r="F385" i="8" l="1"/>
  <c r="G385" i="8" s="1"/>
  <c r="I385" i="8" s="1"/>
  <c r="C386" i="8" s="1"/>
  <c r="H386" i="8" l="1"/>
  <c r="J386" i="8" s="1"/>
  <c r="E386" i="8"/>
  <c r="F386" i="8" l="1"/>
  <c r="G386" i="8" s="1"/>
  <c r="I386" i="8" s="1"/>
  <c r="C387" i="8" s="1"/>
  <c r="H19" i="8" l="1"/>
  <c r="H387" i="8"/>
  <c r="J387" i="8" s="1"/>
  <c r="E387" i="8"/>
  <c r="F387" i="8" l="1"/>
  <c r="G387" i="8" s="1"/>
  <c r="I387" i="8"/>
  <c r="I40" i="1" l="1"/>
  <c r="D26" i="7" l="1"/>
  <c r="D27" i="7" l="1"/>
  <c r="C29" i="3" l="1"/>
  <c r="C31" i="6"/>
  <c r="C31" i="2"/>
  <c r="D43" i="7" l="1"/>
  <c r="H21" i="7"/>
  <c r="I31" i="7" s="1"/>
  <c r="I13" i="7"/>
  <c r="D30" i="7" s="1"/>
  <c r="A12" i="7"/>
  <c r="C9" i="7"/>
  <c r="C7" i="7"/>
  <c r="C31" i="7" l="1"/>
  <c r="B12" i="7"/>
  <c r="D12" i="7" s="1"/>
  <c r="I23" i="7" s="1"/>
  <c r="I30" i="7" s="1"/>
  <c r="I32" i="7" s="1"/>
  <c r="I37" i="7" s="1"/>
  <c r="D23" i="7"/>
  <c r="D33" i="7" l="1"/>
  <c r="D35" i="7" s="1"/>
  <c r="C10" i="3" l="1"/>
  <c r="C8" i="3"/>
  <c r="C9" i="6"/>
  <c r="C7" i="6"/>
  <c r="C9" i="2"/>
  <c r="C7" i="2"/>
  <c r="A33" i="5"/>
  <c r="C9" i="1"/>
  <c r="C7" i="1"/>
  <c r="D43" i="6"/>
  <c r="H21" i="6"/>
  <c r="I31" i="6" s="1"/>
  <c r="I13" i="6"/>
  <c r="D23" i="6" s="1"/>
  <c r="A12" i="6"/>
  <c r="B12" i="6" s="1"/>
  <c r="D17" i="5"/>
  <c r="G16" i="5" s="1"/>
  <c r="D25" i="5"/>
  <c r="D44" i="1"/>
  <c r="H32" i="4"/>
  <c r="H22" i="4"/>
  <c r="H21" i="4"/>
  <c r="H20" i="4"/>
  <c r="H18" i="4"/>
  <c r="H17" i="4"/>
  <c r="D40" i="3"/>
  <c r="H22" i="3"/>
  <c r="I32" i="3" s="1"/>
  <c r="I14" i="3"/>
  <c r="D23" i="3" s="1"/>
  <c r="D26" i="3" s="1"/>
  <c r="D27" i="3" s="1"/>
  <c r="A13" i="3"/>
  <c r="B13" i="3" s="1"/>
  <c r="D43" i="2"/>
  <c r="H21" i="2"/>
  <c r="I31" i="2" s="1"/>
  <c r="I13" i="2"/>
  <c r="D23" i="2" s="1"/>
  <c r="A12" i="2"/>
  <c r="B12" i="2" s="1"/>
  <c r="I13" i="1"/>
  <c r="D28" i="1" s="1"/>
  <c r="D33" i="1" s="1"/>
  <c r="D35" i="1" s="1"/>
  <c r="H21" i="1"/>
  <c r="I31" i="1" s="1"/>
  <c r="A12" i="1"/>
  <c r="B12" i="1" s="1"/>
  <c r="D28" i="5" l="1"/>
  <c r="D26" i="5"/>
  <c r="G25" i="5" s="1"/>
  <c r="A29" i="5" s="1"/>
  <c r="H24" i="4"/>
  <c r="H30" i="4" s="1"/>
  <c r="D30" i="2"/>
  <c r="D26" i="2"/>
  <c r="D27" i="2" s="1"/>
  <c r="D26" i="6"/>
  <c r="D27" i="6" s="1"/>
  <c r="D30" i="6"/>
  <c r="D33" i="6" s="1"/>
  <c r="D35" i="6" s="1"/>
  <c r="D32" i="3"/>
  <c r="D12" i="2"/>
  <c r="I23" i="2" s="1"/>
  <c r="I30" i="2" s="1"/>
  <c r="I32" i="2" s="1"/>
  <c r="I37" i="2" s="1"/>
  <c r="D13" i="3"/>
  <c r="I24" i="3" s="1"/>
  <c r="I31" i="3" s="1"/>
  <c r="I33" i="3" s="1"/>
  <c r="I37" i="3" s="1"/>
  <c r="D33" i="2"/>
  <c r="D35" i="2" s="1"/>
  <c r="D12" i="1"/>
  <c r="D12" i="6"/>
  <c r="I23" i="6" s="1"/>
  <c r="I30" i="6" s="1"/>
  <c r="I32" i="6" s="1"/>
  <c r="I37" i="6" s="1"/>
  <c r="E29" i="5"/>
  <c r="A31" i="5" s="1"/>
  <c r="I23" i="1" l="1"/>
  <c r="I30" i="1" l="1"/>
  <c r="I32" i="1" s="1"/>
  <c r="I37" i="1" s="1"/>
  <c r="P132" i="8" l="1"/>
  <c r="P91" i="8"/>
  <c r="P61" i="8"/>
  <c r="P115" i="8"/>
  <c r="P43" i="8"/>
  <c r="P94" i="8"/>
  <c r="P138" i="8"/>
  <c r="P101" i="8"/>
  <c r="P93" i="8"/>
  <c r="P159" i="8"/>
  <c r="P113" i="8"/>
  <c r="P33" i="8"/>
  <c r="P89" i="8"/>
  <c r="P148" i="8"/>
  <c r="P60" i="8"/>
  <c r="P150" i="8"/>
  <c r="P139" i="8"/>
  <c r="P126" i="8"/>
  <c r="P54" i="8"/>
  <c r="P133" i="8"/>
  <c r="P78" i="8"/>
  <c r="P111" i="8"/>
  <c r="P41" i="8"/>
  <c r="P154" i="8"/>
  <c r="P40" i="8"/>
  <c r="P99" i="8"/>
  <c r="P27" i="8"/>
  <c r="P122" i="8"/>
  <c r="P51" i="8"/>
  <c r="P98" i="8"/>
  <c r="P30" i="8"/>
  <c r="P77" i="8"/>
  <c r="P37" i="8"/>
  <c r="P76" i="8"/>
  <c r="P106" i="8"/>
  <c r="P53" i="8"/>
  <c r="P92" i="8"/>
  <c r="P116" i="8"/>
  <c r="P44" i="8"/>
  <c r="P151" i="8"/>
  <c r="P39" i="8"/>
  <c r="P65" i="8"/>
  <c r="P104" i="8"/>
  <c r="P63" i="8"/>
  <c r="P120" i="8"/>
  <c r="P142" i="8"/>
  <c r="P149" i="8"/>
  <c r="P83" i="8"/>
  <c r="P117" i="8"/>
  <c r="P45" i="8"/>
  <c r="P48" i="8"/>
  <c r="P69" i="8"/>
  <c r="P108" i="8"/>
  <c r="P158" i="8"/>
  <c r="P141" i="8"/>
  <c r="P103" i="8"/>
  <c r="P36" i="8"/>
  <c r="P155" i="8"/>
  <c r="P70" i="8"/>
  <c r="P156" i="8"/>
  <c r="P107" i="8"/>
  <c r="P102" i="8"/>
  <c r="P86" i="8"/>
  <c r="P46" i="8"/>
  <c r="P79" i="8"/>
  <c r="P56" i="8"/>
  <c r="P32" i="8"/>
  <c r="P153" i="8"/>
  <c r="P131" i="8"/>
  <c r="P59" i="8"/>
  <c r="P66" i="8"/>
  <c r="P152" i="8"/>
  <c r="P127" i="8"/>
  <c r="P105" i="8"/>
  <c r="P119" i="8"/>
  <c r="P95" i="8"/>
  <c r="P136" i="8"/>
  <c r="P71" i="8"/>
  <c r="P81" i="8"/>
  <c r="P50" i="8"/>
  <c r="P143" i="8"/>
  <c r="P57" i="8"/>
  <c r="P62" i="8"/>
  <c r="P109" i="8"/>
  <c r="P112" i="8"/>
  <c r="P145" i="8"/>
  <c r="P125" i="8"/>
  <c r="P88" i="8"/>
  <c r="P64" i="8"/>
  <c r="P140" i="8"/>
  <c r="P35" i="8"/>
  <c r="P82" i="8"/>
  <c r="P58" i="8"/>
  <c r="P42" i="8"/>
  <c r="P34" i="8"/>
  <c r="P85" i="8"/>
  <c r="P128" i="8"/>
  <c r="P84" i="8"/>
  <c r="P157" i="8"/>
  <c r="P55" i="8"/>
  <c r="P31" i="8"/>
  <c r="P74" i="8"/>
  <c r="P130" i="8"/>
  <c r="P38" i="8"/>
  <c r="P97" i="8"/>
  <c r="P72" i="8"/>
  <c r="P123" i="8"/>
  <c r="P73" i="8"/>
  <c r="P49" i="8"/>
  <c r="P134" i="8"/>
  <c r="P146" i="8"/>
  <c r="P68" i="8"/>
  <c r="P137" i="8"/>
  <c r="P147" i="8"/>
  <c r="P75" i="8"/>
  <c r="P129" i="8"/>
  <c r="P124" i="8"/>
  <c r="P90" i="8"/>
  <c r="P135" i="8"/>
  <c r="P67" i="8"/>
  <c r="P114" i="8"/>
  <c r="P80" i="8"/>
  <c r="P121" i="8"/>
  <c r="P100" i="8"/>
  <c r="P28" i="8"/>
  <c r="P47" i="8"/>
  <c r="P52" i="8"/>
  <c r="P144" i="8"/>
  <c r="P87" i="8"/>
  <c r="P110" i="8"/>
  <c r="P96" i="8"/>
  <c r="P118" i="8"/>
</calcChain>
</file>

<file path=xl/sharedStrings.xml><?xml version="1.0" encoding="utf-8"?>
<sst xmlns="http://schemas.openxmlformats.org/spreadsheetml/2006/main" count="678" uniqueCount="303">
  <si>
    <t>Native American Loan Guarantee Program</t>
  </si>
  <si>
    <t>U.S Department of Housing and Urban Development</t>
  </si>
  <si>
    <t>1a. Borrower's Name</t>
  </si>
  <si>
    <t>2a. Social Security #</t>
  </si>
  <si>
    <t>Section 184 Case Number</t>
  </si>
  <si>
    <t>b. Proposed New Construction</t>
  </si>
  <si>
    <t>Type of Construction ( mark with X )</t>
  </si>
  <si>
    <t>a. Existing Construction</t>
  </si>
  <si>
    <t>16. Debts and Obligations</t>
  </si>
  <si>
    <t>Unpaid Balance</t>
  </si>
  <si>
    <t>Monthly Payment</t>
  </si>
  <si>
    <t>b. Repairs and Improvements</t>
  </si>
  <si>
    <t xml:space="preserve">     0.9775 if greater than $50,000</t>
  </si>
  <si>
    <t xml:space="preserve">     0.9875 if $50,000 or less</t>
  </si>
  <si>
    <t>15. Monthly Effective Income</t>
  </si>
  <si>
    <t>a. Borrower's base pay</t>
  </si>
  <si>
    <t>b. Borrower's other earnings (explain)</t>
  </si>
  <si>
    <t>c. Co-borrower's base pay</t>
  </si>
  <si>
    <t>d. Co-borrower's other earnings (explain)</t>
  </si>
  <si>
    <t>e. Net income from real estate</t>
  </si>
  <si>
    <t>f. Gross monthly income</t>
  </si>
  <si>
    <t>a. Total installment debt</t>
  </si>
  <si>
    <t>b. Child support, etc.</t>
  </si>
  <si>
    <t>c. Other</t>
  </si>
  <si>
    <t>d. Total monthly payments</t>
  </si>
  <si>
    <t>17. Future monthly payments</t>
  </si>
  <si>
    <t>a. Principal &amp; Interest - 1st mortgage</t>
  </si>
  <si>
    <t>b. Homeowner's Association Fee</t>
  </si>
  <si>
    <t>d. Principal &amp; Interest - 2nd mortgage</t>
  </si>
  <si>
    <t>f. Taxes &amp; special assessments</t>
  </si>
  <si>
    <t>18. Ratios / Residual Income</t>
  </si>
  <si>
    <t>8. Current housing expense</t>
  </si>
  <si>
    <t>10. Interest rate (%)</t>
  </si>
  <si>
    <t>11. First-time homebuyer (yes or no)</t>
  </si>
  <si>
    <t>b. Total Seller Contribution</t>
  </si>
  <si>
    <t>Mortgage Credit          Analysis Worksheet</t>
  </si>
  <si>
    <t>Final Application decision</t>
  </si>
  <si>
    <t>Approved</t>
  </si>
  <si>
    <t>Rejected</t>
  </si>
  <si>
    <t>1b. Co-borrower's Name</t>
  </si>
  <si>
    <t>2b. Social Security #</t>
  </si>
  <si>
    <r>
      <t xml:space="preserve">c.Total fixed payment-to-income </t>
    </r>
    <r>
      <rPr>
        <sz val="9"/>
        <rFont val="Times New Roman"/>
        <family val="1"/>
      </rPr>
      <t>(line 17i ÷ line 15f)</t>
    </r>
  </si>
  <si>
    <t>a. Contract Sales Price or Construction Cost</t>
  </si>
  <si>
    <t xml:space="preserve">  b. Less paid by Seller</t>
  </si>
  <si>
    <t xml:space="preserve">  c. Borrower's Closing Cost</t>
  </si>
  <si>
    <t xml:space="preserve">  a. Total Closing Costs</t>
  </si>
  <si>
    <t>4. Marital Status ( mark with X )</t>
  </si>
  <si>
    <t>6a. Total LG Fee</t>
  </si>
  <si>
    <t>12. Appraised Value</t>
  </si>
  <si>
    <r>
      <t xml:space="preserve">  a.</t>
    </r>
    <r>
      <rPr>
        <sz val="14"/>
        <rFont val="Times New Roman"/>
        <family val="1"/>
      </rPr>
      <t xml:space="preserve"> </t>
    </r>
    <r>
      <rPr>
        <sz val="10"/>
        <rFont val="Times New Roman"/>
        <family val="1"/>
      </rPr>
      <t xml:space="preserve">Married          </t>
    </r>
  </si>
  <si>
    <t xml:space="preserve">  b. Separated</t>
  </si>
  <si>
    <t xml:space="preserve">  c. Unmarried</t>
  </si>
  <si>
    <t>7.  Loan Closing Costs</t>
  </si>
  <si>
    <t>Comments: (attach additional paper if needed)</t>
  </si>
  <si>
    <t xml:space="preserve">Underwriter's Signature </t>
  </si>
  <si>
    <t>Date</t>
  </si>
  <si>
    <t>19. Contract Sales Price of Property</t>
  </si>
  <si>
    <t>22. Total Amount of Gifts</t>
  </si>
  <si>
    <t>5. Mortgage without LG Fee</t>
  </si>
  <si>
    <t>l. LG Fee paid in cash (Add LG Fee cents)</t>
  </si>
  <si>
    <t xml:space="preserve">HUD Representatives Signature </t>
  </si>
  <si>
    <t>6b. Mortgage w/LG Fee</t>
  </si>
  <si>
    <t>c. Total Fixed DTI Ratio (line 17i /15f)</t>
  </si>
  <si>
    <t>b. Value  (line 12) x 0.9775 if &gt; $50,000</t>
  </si>
  <si>
    <t>a. 6% of line 19</t>
  </si>
  <si>
    <t>Previous editions obsolete</t>
  </si>
  <si>
    <t>14. Settlement Requirements/ Mortgage Calculations</t>
  </si>
  <si>
    <t>Type of Refinance ( mark with X )</t>
  </si>
  <si>
    <t xml:space="preserve">  b. Credit Qualifying Refinance</t>
  </si>
  <si>
    <t>a. Unpaid Principal Balance</t>
  </si>
  <si>
    <t>e. Required Repairs (completed prior to closing)</t>
  </si>
  <si>
    <t>f. Borrower's - paid Closing Costs (from line 7c)</t>
  </si>
  <si>
    <t>g. Prepayable Expenses</t>
  </si>
  <si>
    <t>h. Discount points</t>
  </si>
  <si>
    <t>c. Ground rent/lease payment</t>
  </si>
  <si>
    <t>j. Max Mortgage w/out LG Fee ( lowest of 13,14i, or 18b)</t>
  </si>
  <si>
    <t>e. Hazard and Flood insurance</t>
  </si>
  <si>
    <t>k. Mortgage Amount (w/out LG Fee not to exceed 14j)</t>
  </si>
  <si>
    <t>l. Actual Payoff Amounts from All Liens</t>
  </si>
  <si>
    <t>n. LG Fee paid in cash (Add LG Fee cents)</t>
  </si>
  <si>
    <t>o. Non-realty/ other items (see 14e &amp; explain)</t>
  </si>
  <si>
    <t>p. Total requirements (sum of line 14m thru line 14o )</t>
  </si>
  <si>
    <t>a. Loan - to - Value (line 14k ÷ line 12)</t>
  </si>
  <si>
    <t>q. Amount paid in cash or other (explain)</t>
  </si>
  <si>
    <t>s. Assets available</t>
  </si>
  <si>
    <t>a. Total Debt</t>
  </si>
  <si>
    <t>i. Total Costs (sum of lines 14a though h)</t>
  </si>
  <si>
    <t>m. Required investment (line 14l - line 14k)</t>
  </si>
  <si>
    <t>r. Amount to be paid in cash (sum of line 14p thru 14q)</t>
  </si>
  <si>
    <t>f. Gross monthly income (sum of line 15a thru 15e)</t>
  </si>
  <si>
    <t>Cash Out Refinance Transactions</t>
  </si>
  <si>
    <t>Type of Refinance</t>
  </si>
  <si>
    <t>X</t>
  </si>
  <si>
    <t>a. First mortgage  - payoff amount</t>
  </si>
  <si>
    <t>Total Debt</t>
  </si>
  <si>
    <t>c. Total debts to be paid off at closing</t>
  </si>
  <si>
    <t>d. Required Repairs (completed prior to closing)</t>
  </si>
  <si>
    <t>e. Borrower's - paid Closing Costs (from line 7c)</t>
  </si>
  <si>
    <t>f. Prepayable Expenses</t>
  </si>
  <si>
    <t>g. Discount points</t>
  </si>
  <si>
    <t>h. Total Costs (sum of lines 14a though g)</t>
  </si>
  <si>
    <t>j. Mortgage Amount (w/out LG Fee not to exceed 14i)</t>
  </si>
  <si>
    <t>m. Non-realty/ other items (explain)</t>
  </si>
  <si>
    <t xml:space="preserve">b. Value  (line 12) x 0.85 </t>
  </si>
  <si>
    <t xml:space="preserve">b. Value (line 12) x 0.85  </t>
  </si>
  <si>
    <t>n. Amount paid in advance to lender (explain)</t>
  </si>
  <si>
    <t>p. Assets available</t>
  </si>
  <si>
    <t>a. Loan - to - Value (line 14j ÷ line 12)</t>
  </si>
  <si>
    <t>i. Max Mortgage w/out LG Fee (lowest of 13, 14h, or 18b)</t>
  </si>
  <si>
    <t>b. Subordinate mortgage(s) - payoff amount</t>
  </si>
  <si>
    <t>c. Subordinate Mortgage(s) Unpaid Balance</t>
  </si>
  <si>
    <t>Section 184 Case #:</t>
  </si>
  <si>
    <t>184 Maximum Mortgage Worksheet for Rehabilitation and Single Close Loans</t>
  </si>
  <si>
    <t>Lender:</t>
  </si>
  <si>
    <t>Borrower(s):</t>
  </si>
  <si>
    <t>Property Address:</t>
  </si>
  <si>
    <t>ALLOWABLE COSTS FOR REHABILITATION OR SINGLE CLOSE LOANS</t>
  </si>
  <si>
    <t>1. Total Costs of Repair or Construction Costs (from Specification of Repair or Contractor write-up)</t>
  </si>
  <si>
    <t>Land Value or Cost:</t>
  </si>
  <si>
    <t>Purchase Price For Manufactured or Modular Home:</t>
  </si>
  <si>
    <t>Manufactured or Modular Home Construction Costs:</t>
  </si>
  <si>
    <t>Site Built Home Construction Costs:</t>
  </si>
  <si>
    <t>2. Contingency Reserve on Construction Costs (10%)</t>
  </si>
  <si>
    <t>3. Contingency Reserve on Site Work for Manufactured Construction (10%)</t>
  </si>
  <si>
    <t xml:space="preserve">4. Inspection Fees : </t>
  </si>
  <si>
    <t># of Fees  X</t>
  </si>
  <si>
    <t>$ per inspection =</t>
  </si>
  <si>
    <t xml:space="preserve">5. Title Update Fees : </t>
  </si>
  <si>
    <t>$ per draw =</t>
  </si>
  <si>
    <t xml:space="preserve">6. Mortgage Payment Escrowed: </t>
  </si>
  <si>
    <t># of Months X</t>
  </si>
  <si>
    <t>$ per monthly payment =</t>
  </si>
  <si>
    <t>8. Less: Balance Remaining for LAND purchase:</t>
  </si>
  <si>
    <t>9. Less: Minimum of 10% Deposit for Manufactured Home purchase:</t>
  </si>
  <si>
    <t>10. Less: Architectural and Engineering Fees:</t>
  </si>
  <si>
    <t>11. SUBTOTAL for release at closing (Total of 7 - 10)</t>
  </si>
  <si>
    <r>
      <rPr>
        <sz val="11"/>
        <color indexed="8"/>
        <rFont val="Times New Roman"/>
        <family val="1"/>
      </rPr>
      <t>Comments:</t>
    </r>
    <r>
      <rPr>
        <sz val="10"/>
        <color indexed="8"/>
        <rFont val="Times New Roman"/>
        <family val="1"/>
      </rPr>
      <t xml:space="preserve"> Use this space to explain any details of the construction costs that the Underwriter should be aware of.</t>
    </r>
  </si>
  <si>
    <t>Field</t>
  </si>
  <si>
    <t>MCAW Line</t>
  </si>
  <si>
    <t>14a.</t>
  </si>
  <si>
    <t>14q.</t>
  </si>
  <si>
    <t>Signature of DG/HUD Underwriter</t>
  </si>
  <si>
    <t>7. SUBTOTAL for Rehabilitation or Construction Escrow Account (Total of 1 - 5)</t>
  </si>
  <si>
    <r>
      <t xml:space="preserve">12. Total Land Equity: </t>
    </r>
    <r>
      <rPr>
        <sz val="11"/>
        <color indexed="8"/>
        <rFont val="Times New Roman"/>
        <family val="1"/>
      </rPr>
      <t>Land Value/Cost(line 1) - Balance Remaining for Land purchase (line 8)</t>
    </r>
  </si>
  <si>
    <t>Note: These figures will need to transfer to the Acquisition MCAW in the appropriate fields.</t>
  </si>
  <si>
    <t>184 Net Tangible Benefit Worksheet for Streamline and Credit Qualifying Rate &amp; Term Refinances</t>
  </si>
  <si>
    <t>Loan Information</t>
  </si>
  <si>
    <t>New Loan</t>
  </si>
  <si>
    <t>Previous Loan</t>
  </si>
  <si>
    <t>Loan Amount:</t>
  </si>
  <si>
    <t>Fixed Rate</t>
  </si>
  <si>
    <t>Adjustable Rate</t>
  </si>
  <si>
    <t>Balloon</t>
  </si>
  <si>
    <t>Loan Maturity Date:</t>
  </si>
  <si>
    <t>Type of Loan:</t>
  </si>
  <si>
    <t>Interest Rate:</t>
  </si>
  <si>
    <t>Loan - to - Value:</t>
  </si>
  <si>
    <t>Monthly Payment (P+I):</t>
  </si>
  <si>
    <t>Monthly Savings (Dollars):</t>
  </si>
  <si>
    <t>Monthly Savings (%):</t>
  </si>
  <si>
    <t>Months to Benefit:</t>
  </si>
  <si>
    <t>Closing Costs Paid:</t>
  </si>
  <si>
    <t>Closing Costs / Monthly Savings</t>
  </si>
  <si>
    <t>x</t>
  </si>
  <si>
    <t>(Borrower)</t>
  </si>
  <si>
    <t>(Co-borrower)</t>
  </si>
  <si>
    <t>date</t>
  </si>
  <si>
    <t>First Payment Date:</t>
  </si>
  <si>
    <t xml:space="preserve">          /             /             </t>
  </si>
  <si>
    <t>Proposed Loan Closing Date:</t>
  </si>
  <si>
    <t>Property City, State Zip:</t>
  </si>
  <si>
    <t>Borrower 1 Name:</t>
  </si>
  <si>
    <t>Borrower 2 Name:</t>
  </si>
  <si>
    <t>20. Down Payment Assistance</t>
  </si>
  <si>
    <t>3a. Date of Birth</t>
  </si>
  <si>
    <t>3b. Date of Birth</t>
  </si>
  <si>
    <t>21. Source of Down Payment Assistance</t>
  </si>
  <si>
    <t>21. Source of Down Payment</t>
  </si>
  <si>
    <t>9. Loan Term (years)</t>
  </si>
  <si>
    <t>Attended Homebuyer Education (yes or no)</t>
  </si>
  <si>
    <t xml:space="preserve">  a. Streamlined with Appraisal</t>
  </si>
  <si>
    <t>Section 184 Loan Guarantee Program</t>
  </si>
  <si>
    <t xml:space="preserve">No Cash Out Refinances </t>
  </si>
  <si>
    <t xml:space="preserve">Acquisition of Property </t>
  </si>
  <si>
    <t>19. Down Payment Assistance</t>
  </si>
  <si>
    <t>20. Source of Down Payment</t>
  </si>
  <si>
    <t>21. Total Amount of Gifts</t>
  </si>
  <si>
    <t>Credit Qualifying with Cash Out</t>
  </si>
  <si>
    <r>
      <t xml:space="preserve">o. Net cash back to borrower </t>
    </r>
    <r>
      <rPr>
        <b/>
        <sz val="10"/>
        <rFont val="Times New Roman"/>
        <family val="1"/>
      </rPr>
      <t>**</t>
    </r>
  </si>
  <si>
    <t>Warning:  HUD will prosecute false claims and statements.  Conviction may result in criminal and/or civil penalties (18 U.S.C. 1001, 1010, 1012; 31 U.S.C)</t>
  </si>
  <si>
    <r>
      <t xml:space="preserve">I hereby certify that all the information stated herein, as well as any information provided in the accompaniement herewith, is true and accurate.  </t>
    </r>
    <r>
      <rPr>
        <b/>
        <sz val="8"/>
        <rFont val="Times New Roman"/>
        <family val="1"/>
      </rPr>
      <t/>
    </r>
  </si>
  <si>
    <t>Warning:    HUD will prosecute false claims and statements.  Conviction may result in criminal and/or civil penalties (18 U.S.C. 1001, 1010, 1012; 31 U.S.C)</t>
  </si>
  <si>
    <t xml:space="preserve">20. Source of Down Payment </t>
  </si>
  <si>
    <t>(Lender)</t>
  </si>
  <si>
    <t>Place X in Box to Left if reduction in term for new loan</t>
  </si>
  <si>
    <t>Loan Term (years):</t>
  </si>
  <si>
    <t xml:space="preserve">I hereby certify that all the information stated herein, as well as any information provided in the accompaniment herewith, is true and accurate.  </t>
  </si>
  <si>
    <t>13. Section 184 Mortgage Limit</t>
  </si>
  <si>
    <t>Mortgage Credit                Analysis Worksheet</t>
  </si>
  <si>
    <t>c. Sales Concession (subtract this amount)</t>
  </si>
  <si>
    <t>d. Acquisition costs (sum of lines 14a + b - c)</t>
  </si>
  <si>
    <t>Form HUD-50132 (1/01/14)</t>
  </si>
  <si>
    <t>Streamline with Appraisal Refinances</t>
  </si>
  <si>
    <t xml:space="preserve">b. Interest Due to payoff </t>
  </si>
  <si>
    <t xml:space="preserve">d. Subordinate Mortgage(s) Interest Due </t>
  </si>
  <si>
    <t xml:space="preserve">     or (line 12) x 0.9875 if &lt;= $50,000</t>
  </si>
  <si>
    <t>b. Interest Due to payoff</t>
  </si>
  <si>
    <t>d. Subordinate Mortgage(s) Interest Due</t>
  </si>
  <si>
    <t>(1.5% of max. mortgage)</t>
  </si>
  <si>
    <t>Streamline w/ No Appraisal Refinances</t>
  </si>
  <si>
    <t>d. Subordinate Mortgage(s) Interest Due (max. 30 days)</t>
  </si>
  <si>
    <t xml:space="preserve">  a. Non-credit Qualifying</t>
  </si>
  <si>
    <t>i. Total Costs (sum of lines 14a though b)</t>
  </si>
  <si>
    <t>m. Required investment (line 14l - line 14k + line 7c)</t>
  </si>
  <si>
    <t>12. Appraisal Amount</t>
  </si>
  <si>
    <t>j. Max Mortgage w/out LG Fee ( lowest of 12, 13, or 14i)</t>
  </si>
  <si>
    <t>12. Original Principal Balance</t>
  </si>
  <si>
    <t xml:space="preserve">Please Enter Values </t>
  </si>
  <si>
    <t>Loan summary</t>
  </si>
  <si>
    <t>Scheduled payment</t>
  </si>
  <si>
    <t>Scheduled number of payments</t>
  </si>
  <si>
    <t>Actual number of payments</t>
  </si>
  <si>
    <t>Number of payments per year</t>
  </si>
  <si>
    <t>Total early payments</t>
  </si>
  <si>
    <t>Total interest</t>
  </si>
  <si>
    <t>Total Upfront Fee Collected</t>
  </si>
  <si>
    <t>Total Annual Fee Collected</t>
  </si>
  <si>
    <t>PmtNo.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</si>
  <si>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</si>
  <si>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</si>
  <si>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</si>
  <si>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</si>
  <si>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</si>
  <si>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</si>
  <si>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</si>
  <si>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</si>
  <si>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</si>
  <si>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Payment Year</t>
  </si>
  <si>
    <t>Avg. UPB</t>
  </si>
  <si>
    <t>Avg. UPB * Annual %</t>
  </si>
  <si>
    <t>Annual Fee Assessed</t>
  </si>
  <si>
    <t>Monthly Fee Assessed</t>
  </si>
  <si>
    <t>Current LTV%</t>
  </si>
  <si>
    <t xml:space="preserve">HUD FORM </t>
  </si>
  <si>
    <t>h. Total mortgage payments</t>
  </si>
  <si>
    <t>i. Recurring expenses (from line 16d)</t>
  </si>
  <si>
    <t>j. Total fixed payments</t>
  </si>
  <si>
    <t>c. Total Fixed DTI Ratio (line 17j /15f)</t>
  </si>
  <si>
    <t>LTV basis</t>
  </si>
  <si>
    <r>
      <t xml:space="preserve">c. Total Fixed DTI Ratio (line 17j /15f) </t>
    </r>
    <r>
      <rPr>
        <b/>
        <sz val="10"/>
        <rFont val="Times New Roman"/>
        <family val="1"/>
      </rPr>
      <t>**</t>
    </r>
  </si>
  <si>
    <t>b. Total Fixed DTI Ratio (line 17i /15f)</t>
  </si>
  <si>
    <t>a. Loan - to - Value (line 14j / line 12)</t>
  </si>
  <si>
    <t>Section 184 Loan Amortization and Annual Fee Schedule</t>
  </si>
  <si>
    <t>1. Section 184 Case #</t>
  </si>
  <si>
    <t>6. Annual interest rate</t>
  </si>
  <si>
    <t>7. Loan period in years</t>
  </si>
  <si>
    <t>8. First payment of loan</t>
  </si>
  <si>
    <t>9. LTV % from MCAW</t>
  </si>
  <si>
    <t>10. Optional extra payments</t>
  </si>
  <si>
    <t>11. Base Mortgage amount</t>
  </si>
  <si>
    <t>g. Monthly premium payments</t>
  </si>
  <si>
    <t>g. Monthly premium payment</t>
  </si>
  <si>
    <t>13. LG Annual Fee %</t>
  </si>
  <si>
    <t>12. LG Upfront %</t>
  </si>
  <si>
    <t>2a. Borrower</t>
  </si>
  <si>
    <t>2b. Co-Borrower</t>
  </si>
  <si>
    <t>3. Property Address</t>
  </si>
  <si>
    <t xml:space="preserve">4a. City </t>
  </si>
  <si>
    <t>4b. State</t>
  </si>
  <si>
    <t>4c. Zip Code</t>
  </si>
  <si>
    <t>e. Secondary Financing Amount</t>
  </si>
  <si>
    <t>f. Multiply Acquisition cost (line 14d) by</t>
  </si>
  <si>
    <t>h. Mortgage Amount (w/out LG Fee NOT To Exceed 14g)</t>
  </si>
  <si>
    <t>g. Max Mortgage w/out LG Fee ( lowest of 13,14f, or 18b)</t>
  </si>
  <si>
    <t>23. Borrower's CAIVR #</t>
  </si>
  <si>
    <t>24. Co-borrower's CAIVR #</t>
  </si>
  <si>
    <t>d. CLTV (14e + 14h) ÷ (lesser of 12 OR 14d)</t>
  </si>
  <si>
    <t>i. Required investment (line 14d - line 14g + line 7c)</t>
  </si>
  <si>
    <t>j. Discounts</t>
  </si>
  <si>
    <t>k. Prepayable expenses</t>
  </si>
  <si>
    <t>m. Non-realty / other items (explain below)</t>
  </si>
  <si>
    <t>o. Amount paid in cash or other (explain)</t>
  </si>
  <si>
    <t>q. Assets available</t>
  </si>
  <si>
    <t>r. 2nd mortgage proceeds ( if applicable)</t>
  </si>
  <si>
    <t>a. Loan-to-Value (14h ÷ (lesser of 12 OR 14d)</t>
  </si>
  <si>
    <r>
      <t xml:space="preserve">p. Amount </t>
    </r>
    <r>
      <rPr>
        <b/>
        <sz val="10"/>
        <rFont val="Times New Roman"/>
        <family val="1"/>
      </rPr>
      <t>to be</t>
    </r>
    <r>
      <rPr>
        <sz val="10"/>
        <rFont val="Times New Roman"/>
        <family val="1"/>
      </rPr>
      <t xml:space="preserve"> paid in cash or other (explain)</t>
    </r>
  </si>
  <si>
    <t>25. Clear LDP / GSA (Y / N)?</t>
  </si>
  <si>
    <t>(1.5% of mortgage)</t>
  </si>
  <si>
    <t>n. Total requirements (sum of line 14i thru line 14m )</t>
  </si>
  <si>
    <t>22. Borrower's CAIVR #</t>
  </si>
  <si>
    <t>23. Co-borrower's CAIVR #</t>
  </si>
  <si>
    <t>24. Clear LDP / GSA (Y / N)?</t>
  </si>
  <si>
    <t>** NOTE: DTI MUST NOT EXCEED 41% and Cash back is limited to $25,000</t>
  </si>
  <si>
    <t>5. Note amount</t>
  </si>
  <si>
    <t xml:space="preserve">Form HUD-50132 </t>
  </si>
  <si>
    <t>Form HUD-50132</t>
  </si>
  <si>
    <r>
      <t>Privacy Act Statement</t>
    </r>
    <r>
      <rPr>
        <sz val="11"/>
        <color rgb="FF222222"/>
        <rFont val="Arial"/>
        <family val="2"/>
      </rPr>
      <t xml:space="preserve">. This </t>
    </r>
    <r>
      <rPr>
        <b/>
        <sz val="11"/>
        <color rgb="FF222222"/>
        <rFont val="Arial"/>
        <family val="2"/>
      </rPr>
      <t>statement</t>
    </r>
    <r>
      <rPr>
        <sz val="11"/>
        <color rgb="FF222222"/>
        <rFont val="Arial"/>
        <family val="2"/>
      </rPr>
      <t xml:space="preserve"> is provided pursuant to the </t>
    </r>
    <r>
      <rPr>
        <b/>
        <sz val="11"/>
        <color rgb="FF222222"/>
        <rFont val="Arial"/>
        <family val="2"/>
      </rPr>
      <t>Privacy Act</t>
    </r>
    <r>
      <rPr>
        <sz val="11"/>
        <color rgb="FF222222"/>
        <rFont val="Arial"/>
        <family val="2"/>
      </rPr>
      <t xml:space="preserve"> of 1974, 5 USC § 552a. The authority for collecting personally identifiable information (PII) in the Regulatory Consistency Communication Board (RCCB) Electronic Feedback Form is based in Section 313 of Public Law 112-95.</t>
    </r>
  </si>
  <si>
    <t>OMB Approval No. 2577-0200                                Exp 07/31/2021</t>
  </si>
  <si>
    <t>OMB Approval No. 2577-0200                                Exp. 07/31/2021</t>
  </si>
  <si>
    <t>OMB Approval No. 2577-0200                               Exp. 07/31/2021</t>
  </si>
  <si>
    <t>OMB Approval No. 2577-0200</t>
  </si>
  <si>
    <t>Exp. 07/31/2021</t>
  </si>
  <si>
    <t>OMB Approval No. 2577-0200                          Exp. 07/31/2021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</si>
</sst>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%"/>
    <numFmt numFmtId="167" formatCode="[$-409]d\-mmm\-yy;@"/>
    <numFmt numFmtId="168" formatCode="m/d/yy;@"/>
    <numFmt numFmtId="169" formatCode="mm/dd/yy;@"/>
    <numFmt numFmtId="170" formatCode="###\-######"/>
    <numFmt numFmtId="171" formatCode="0_)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16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24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u/>
      <sz val="10"/>
      <name val="Arial"/>
      <family val="2"/>
    </font>
    <font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4"/>
      <color theme="0"/>
      <name val="Times New Roman"/>
      <family val="1"/>
    </font>
    <font>
      <b/>
      <u/>
      <sz val="20"/>
      <name val="Times New Roman"/>
      <family val="1"/>
    </font>
    <font>
      <b/>
      <sz val="14"/>
      <color rgb="FFFF0000"/>
      <name val="Arial"/>
      <family val="2"/>
    </font>
    <font>
      <b/>
      <sz val="14"/>
      <name val="Times New Roman"/>
      <family val="1"/>
    </font>
    <font>
      <sz val="10"/>
      <color rgb="FFCCFFFF"/>
      <name val="Times New Roman"/>
      <family val="1"/>
    </font>
    <font>
      <b/>
      <sz val="10"/>
      <color rgb="FFFF0000"/>
      <name val="Times New Roman"/>
      <family val="1"/>
    </font>
    <font>
      <b/>
      <u/>
      <sz val="18"/>
      <color rgb="FFFF0000"/>
      <name val="Arial"/>
      <family val="2"/>
    </font>
    <font>
      <b/>
      <sz val="18"/>
      <color rgb="FFFF000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u/>
      <sz val="2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222222"/>
      <name val="Arial"/>
      <family val="2"/>
    </font>
    <font>
      <sz val="11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F5F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0">
    <xf numFmtId="0" fontId="0" fillId="0" borderId="0" xfId="0"/>
    <xf numFmtId="0" fontId="3" fillId="0" borderId="0" xfId="0" applyFo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7" xfId="0" applyFont="1" applyBorder="1" applyAlignment="1">
      <alignment wrapText="1"/>
    </xf>
    <xf numFmtId="0" fontId="3" fillId="2" borderId="7" xfId="0" applyFont="1" applyFill="1" applyBorder="1"/>
    <xf numFmtId="0" fontId="3" fillId="0" borderId="4" xfId="0" applyFont="1" applyBorder="1" applyAlignment="1" applyProtection="1"/>
    <xf numFmtId="0" fontId="3" fillId="0" borderId="8" xfId="0" applyFont="1" applyBorder="1" applyAlignment="1" applyProtection="1"/>
    <xf numFmtId="0" fontId="3" fillId="0" borderId="7" xfId="0" applyFont="1" applyBorder="1" applyAlignment="1">
      <alignment horizontal="left"/>
    </xf>
    <xf numFmtId="0" fontId="3" fillId="0" borderId="0" xfId="0" applyFont="1" applyFill="1"/>
    <xf numFmtId="164" fontId="6" fillId="0" borderId="7" xfId="0" applyNumberFormat="1" applyFont="1" applyFill="1" applyBorder="1"/>
    <xf numFmtId="164" fontId="6" fillId="0" borderId="7" xfId="0" applyNumberFormat="1" applyFont="1" applyFill="1" applyBorder="1" applyProtection="1"/>
    <xf numFmtId="8" fontId="3" fillId="0" borderId="0" xfId="0" applyNumberFormat="1" applyFont="1" applyFill="1"/>
    <xf numFmtId="164" fontId="6" fillId="0" borderId="7" xfId="1" applyNumberFormat="1" applyFont="1" applyFill="1" applyBorder="1" applyAlignment="1">
      <alignment horizontal="right"/>
    </xf>
    <xf numFmtId="0" fontId="3" fillId="0" borderId="0" xfId="0" applyFont="1" applyProtection="1"/>
    <xf numFmtId="0" fontId="3" fillId="0" borderId="2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wrapText="1"/>
    </xf>
    <xf numFmtId="164" fontId="6" fillId="0" borderId="7" xfId="1" applyNumberFormat="1" applyFont="1" applyFill="1" applyBorder="1" applyAlignment="1" applyProtection="1">
      <alignment horizontal="right"/>
    </xf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Border="1" applyProtection="1"/>
    <xf numFmtId="0" fontId="3" fillId="0" borderId="6" xfId="0" applyFont="1" applyBorder="1" applyAlignment="1" applyProtection="1">
      <alignment horizontal="center"/>
    </xf>
    <xf numFmtId="164" fontId="3" fillId="0" borderId="12" xfId="0" applyNumberFormat="1" applyFont="1" applyFill="1" applyBorder="1" applyAlignment="1" applyProtection="1">
      <alignment horizontal="center"/>
    </xf>
    <xf numFmtId="164" fontId="6" fillId="0" borderId="7" xfId="1" applyNumberFormat="1" applyFont="1" applyFill="1" applyBorder="1" applyProtection="1"/>
    <xf numFmtId="0" fontId="14" fillId="0" borderId="0" xfId="0" applyFont="1"/>
    <xf numFmtId="0" fontId="3" fillId="0" borderId="13" xfId="0" applyFont="1" applyBorder="1" applyAlignment="1"/>
    <xf numFmtId="0" fontId="3" fillId="0" borderId="6" xfId="0" applyFont="1" applyFill="1" applyBorder="1" applyAlignment="1" applyProtection="1">
      <alignment horizontal="center"/>
    </xf>
    <xf numFmtId="164" fontId="6" fillId="0" borderId="7" xfId="1" applyNumberFormat="1" applyFont="1" applyFill="1" applyBorder="1" applyAlignment="1" applyProtection="1">
      <alignment horizontal="right" vertical="center"/>
    </xf>
    <xf numFmtId="164" fontId="6" fillId="3" borderId="7" xfId="0" applyNumberFormat="1" applyFont="1" applyFill="1" applyBorder="1" applyProtection="1"/>
    <xf numFmtId="164" fontId="6" fillId="0" borderId="7" xfId="0" applyNumberFormat="1" applyFont="1" applyBorder="1" applyProtection="1"/>
    <xf numFmtId="164" fontId="6" fillId="0" borderId="7" xfId="0" applyNumberFormat="1" applyFont="1" applyFill="1" applyBorder="1" applyAlignment="1" applyProtection="1">
      <alignment horizontal="right"/>
    </xf>
    <xf numFmtId="164" fontId="6" fillId="3" borderId="7" xfId="0" applyNumberFormat="1" applyFont="1" applyFill="1" applyBorder="1"/>
    <xf numFmtId="164" fontId="6" fillId="0" borderId="7" xfId="0" applyNumberFormat="1" applyFont="1" applyFill="1" applyBorder="1" applyAlignment="1">
      <alignment horizontal="right"/>
    </xf>
    <xf numFmtId="0" fontId="17" fillId="0" borderId="0" xfId="0" applyFont="1"/>
    <xf numFmtId="0" fontId="17" fillId="0" borderId="7" xfId="0" applyFont="1" applyBorder="1" applyAlignment="1">
      <alignment horizontal="left"/>
    </xf>
    <xf numFmtId="0" fontId="17" fillId="0" borderId="7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6" fillId="4" borderId="7" xfId="1" applyNumberFormat="1" applyFont="1" applyFill="1" applyBorder="1" applyProtection="1">
      <protection locked="0"/>
    </xf>
    <xf numFmtId="164" fontId="6" fillId="4" borderId="7" xfId="1" applyNumberFormat="1" applyFont="1" applyFill="1" applyBorder="1" applyAlignment="1" applyProtection="1">
      <alignment horizontal="right"/>
      <protection locked="0"/>
    </xf>
    <xf numFmtId="164" fontId="6" fillId="4" borderId="7" xfId="0" applyNumberFormat="1" applyFont="1" applyFill="1" applyBorder="1" applyProtection="1">
      <protection locked="0"/>
    </xf>
    <xf numFmtId="164" fontId="6" fillId="4" borderId="7" xfId="0" applyNumberFormat="1" applyFont="1" applyFill="1" applyBorder="1" applyAlignment="1" applyProtection="1">
      <alignment horizontal="right"/>
      <protection locked="0"/>
    </xf>
    <xf numFmtId="164" fontId="6" fillId="4" borderId="7" xfId="0" applyNumberFormat="1" applyFont="1" applyFill="1" applyBorder="1" applyAlignment="1" applyProtection="1">
      <protection locked="0"/>
    </xf>
    <xf numFmtId="164" fontId="3" fillId="4" borderId="12" xfId="0" applyNumberFormat="1" applyFont="1" applyFill="1" applyBorder="1" applyAlignment="1" applyProtection="1">
      <alignment horizontal="center"/>
      <protection locked="0"/>
    </xf>
    <xf numFmtId="164" fontId="3" fillId="4" borderId="10" xfId="0" applyNumberFormat="1" applyFont="1" applyFill="1" applyBorder="1" applyProtection="1">
      <protection locked="0"/>
    </xf>
    <xf numFmtId="164" fontId="3" fillId="4" borderId="10" xfId="0" applyNumberFormat="1" applyFont="1" applyFill="1" applyBorder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164" fontId="6" fillId="4" borderId="7" xfId="1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Protection="1">
      <protection locked="0"/>
    </xf>
    <xf numFmtId="164" fontId="17" fillId="4" borderId="7" xfId="0" applyNumberFormat="1" applyFont="1" applyFill="1" applyBorder="1" applyAlignment="1" applyProtection="1">
      <alignment vertical="center" wrapText="1"/>
      <protection locked="0"/>
    </xf>
    <xf numFmtId="164" fontId="17" fillId="4" borderId="7" xfId="0" applyNumberFormat="1" applyFont="1" applyFill="1" applyBorder="1" applyAlignment="1" applyProtection="1">
      <protection locked="0"/>
    </xf>
    <xf numFmtId="0" fontId="17" fillId="4" borderId="7" xfId="0" applyFont="1" applyFill="1" applyBorder="1" applyProtection="1">
      <protection locked="0"/>
    </xf>
    <xf numFmtId="0" fontId="17" fillId="4" borderId="7" xfId="0" applyFont="1" applyFill="1" applyBorder="1" applyAlignment="1" applyProtection="1">
      <alignment vertical="center" wrapText="1"/>
      <protection locked="0"/>
    </xf>
    <xf numFmtId="165" fontId="13" fillId="4" borderId="7" xfId="0" applyNumberFormat="1" applyFont="1" applyFill="1" applyBorder="1" applyProtection="1">
      <protection locked="0"/>
    </xf>
    <xf numFmtId="1" fontId="3" fillId="0" borderId="0" xfId="0" applyNumberFormat="1" applyFont="1"/>
    <xf numFmtId="3" fontId="13" fillId="4" borderId="7" xfId="0" applyNumberFormat="1" applyFont="1" applyFill="1" applyBorder="1" applyProtection="1">
      <protection locked="0"/>
    </xf>
    <xf numFmtId="0" fontId="24" fillId="0" borderId="0" xfId="0" applyFont="1"/>
    <xf numFmtId="0" fontId="27" fillId="0" borderId="0" xfId="0" applyFont="1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 applyAlignment="1"/>
    <xf numFmtId="0" fontId="3" fillId="0" borderId="2" xfId="0" applyFont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/>
    <xf numFmtId="0" fontId="3" fillId="4" borderId="12" xfId="0" applyFont="1" applyFill="1" applyBorder="1" applyAlignment="1" applyProtection="1">
      <alignment horizontal="left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 applyProtection="1"/>
    <xf numFmtId="0" fontId="3" fillId="4" borderId="13" xfId="0" applyFont="1" applyFill="1" applyBorder="1" applyAlignment="1" applyProtection="1"/>
    <xf numFmtId="0" fontId="3" fillId="4" borderId="7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15" xfId="0" applyFont="1" applyBorder="1" applyAlignment="1" applyProtection="1"/>
    <xf numFmtId="0" fontId="4" fillId="0" borderId="9" xfId="0" applyFont="1" applyBorder="1" applyAlignment="1" applyProtection="1"/>
    <xf numFmtId="0" fontId="8" fillId="0" borderId="0" xfId="0" applyFont="1" applyAlignment="1">
      <alignment vertical="center"/>
    </xf>
    <xf numFmtId="0" fontId="4" fillId="0" borderId="13" xfId="0" applyFont="1" applyBorder="1" applyAlignment="1"/>
    <xf numFmtId="164" fontId="6" fillId="3" borderId="7" xfId="1" applyNumberFormat="1" applyFont="1" applyFill="1" applyBorder="1" applyAlignment="1" applyProtection="1">
      <alignment horizontal="right"/>
    </xf>
    <xf numFmtId="7" fontId="6" fillId="0" borderId="7" xfId="1" applyNumberFormat="1" applyFont="1" applyFill="1" applyBorder="1" applyAlignment="1" applyProtection="1">
      <alignment horizontal="right"/>
    </xf>
    <xf numFmtId="10" fontId="6" fillId="0" borderId="12" xfId="0" applyNumberFormat="1" applyFont="1" applyFill="1" applyBorder="1" applyAlignment="1" applyProtection="1">
      <alignment horizontal="right"/>
    </xf>
    <xf numFmtId="10" fontId="6" fillId="0" borderId="12" xfId="0" applyNumberFormat="1" applyFont="1" applyFill="1" applyBorder="1" applyAlignment="1">
      <alignment horizontal="right"/>
    </xf>
    <xf numFmtId="164" fontId="3" fillId="4" borderId="7" xfId="1" applyNumberFormat="1" applyFont="1" applyFill="1" applyBorder="1" applyProtection="1">
      <protection locked="0"/>
    </xf>
    <xf numFmtId="164" fontId="3" fillId="0" borderId="7" xfId="1" applyNumberFormat="1" applyFont="1" applyFill="1" applyBorder="1" applyAlignment="1">
      <alignment horizontal="right" vertical="center"/>
    </xf>
    <xf numFmtId="164" fontId="3" fillId="4" borderId="12" xfId="1" applyNumberFormat="1" applyFont="1" applyFill="1" applyBorder="1" applyAlignment="1" applyProtection="1">
      <alignment horizontal="right" vertical="center"/>
      <protection locked="0"/>
    </xf>
    <xf numFmtId="164" fontId="3" fillId="0" borderId="7" xfId="1" applyNumberFormat="1" applyFont="1" applyFill="1" applyBorder="1" applyProtection="1"/>
    <xf numFmtId="164" fontId="3" fillId="3" borderId="7" xfId="1" applyNumberFormat="1" applyFont="1" applyFill="1" applyBorder="1" applyAlignment="1" applyProtection="1">
      <alignment horizontal="right"/>
    </xf>
    <xf numFmtId="164" fontId="3" fillId="4" borderId="7" xfId="1" applyNumberFormat="1" applyFont="1" applyFill="1" applyBorder="1" applyAlignment="1" applyProtection="1">
      <alignment horizontal="right"/>
      <protection locked="0"/>
    </xf>
    <xf numFmtId="164" fontId="3" fillId="0" borderId="7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 applyProtection="1">
      <alignment horizontal="right"/>
    </xf>
    <xf numFmtId="10" fontId="3" fillId="0" borderId="6" xfId="0" applyNumberFormat="1" applyFont="1" applyFill="1" applyBorder="1" applyAlignment="1">
      <alignment horizontal="right"/>
    </xf>
    <xf numFmtId="10" fontId="3" fillId="0" borderId="12" xfId="0" applyNumberFormat="1" applyFont="1" applyFill="1" applyBorder="1" applyAlignment="1">
      <alignment horizontal="right"/>
    </xf>
    <xf numFmtId="165" fontId="4" fillId="4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/>
    <xf numFmtId="164" fontId="3" fillId="0" borderId="6" xfId="0" applyNumberFormat="1" applyFont="1" applyFill="1" applyBorder="1"/>
    <xf numFmtId="0" fontId="3" fillId="4" borderId="7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20" fillId="0" borderId="0" xfId="0" applyFont="1" applyAlignment="1">
      <alignment horizontal="center"/>
    </xf>
    <xf numFmtId="0" fontId="6" fillId="0" borderId="0" xfId="0" applyFont="1" applyBorder="1" applyAlignment="1" applyProtection="1">
      <alignment horizontal="left"/>
    </xf>
    <xf numFmtId="0" fontId="33" fillId="4" borderId="8" xfId="0" applyNumberFormat="1" applyFont="1" applyFill="1" applyBorder="1" applyAlignment="1" applyProtection="1">
      <protection locked="0"/>
    </xf>
    <xf numFmtId="0" fontId="3" fillId="0" borderId="14" xfId="0" applyNumberFormat="1" applyFont="1" applyFill="1" applyBorder="1" applyAlignment="1" applyProtection="1"/>
    <xf numFmtId="0" fontId="34" fillId="0" borderId="0" xfId="0" applyFont="1" applyProtection="1"/>
    <xf numFmtId="0" fontId="34" fillId="0" borderId="0" xfId="0" applyFont="1"/>
    <xf numFmtId="0" fontId="3" fillId="0" borderId="2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165" fontId="3" fillId="0" borderId="7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 applyProtection="1">
      <alignment horizontal="left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</xf>
    <xf numFmtId="164" fontId="6" fillId="5" borderId="7" xfId="0" applyNumberFormat="1" applyFont="1" applyFill="1" applyBorder="1" applyProtection="1"/>
    <xf numFmtId="164" fontId="6" fillId="5" borderId="7" xfId="1" applyNumberFormat="1" applyFont="1" applyFill="1" applyBorder="1" applyProtection="1"/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0" borderId="1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39" fillId="0" borderId="0" xfId="0" applyFont="1" applyFill="1" applyBorder="1" applyAlignment="1" applyProtection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/>
    </xf>
    <xf numFmtId="10" fontId="6" fillId="0" borderId="6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44" fontId="3" fillId="0" borderId="0" xfId="1" applyNumberFormat="1" applyFont="1" applyFill="1" applyBorder="1" applyAlignment="1" applyProtection="1">
      <alignment horizontal="center" vertical="center"/>
      <protection locked="0"/>
    </xf>
    <xf numFmtId="44" fontId="12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/>
    <xf numFmtId="10" fontId="3" fillId="0" borderId="0" xfId="0" applyNumberFormat="1" applyFont="1" applyFill="1"/>
    <xf numFmtId="0" fontId="37" fillId="0" borderId="0" xfId="0" applyFont="1" applyFill="1"/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164" fontId="12" fillId="0" borderId="0" xfId="0" applyNumberFormat="1" applyFont="1" applyFill="1" applyBorder="1" applyAlignment="1">
      <alignment horizontal="center" vertical="center"/>
    </xf>
    <xf numFmtId="10" fontId="12" fillId="0" borderId="0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 applyProtection="1">
      <alignment horizontal="right"/>
    </xf>
    <xf numFmtId="0" fontId="4" fillId="0" borderId="8" xfId="0" applyFont="1" applyBorder="1" applyAlignment="1" applyProtection="1">
      <alignment horizontal="left"/>
    </xf>
    <xf numFmtId="164" fontId="37" fillId="0" borderId="7" xfId="1" applyNumberFormat="1" applyFont="1" applyFill="1" applyBorder="1" applyAlignment="1" applyProtection="1">
      <alignment horizontal="center"/>
    </xf>
    <xf numFmtId="0" fontId="4" fillId="0" borderId="15" xfId="0" applyFont="1" applyBorder="1" applyAlignment="1"/>
    <xf numFmtId="0" fontId="4" fillId="0" borderId="3" xfId="0" applyFont="1" applyFill="1" applyBorder="1" applyAlignment="1">
      <alignment vertical="center"/>
    </xf>
    <xf numFmtId="10" fontId="6" fillId="0" borderId="7" xfId="0" applyNumberFormat="1" applyFont="1" applyFill="1" applyBorder="1" applyAlignment="1" applyProtection="1">
      <alignment horizontal="right" vertical="center"/>
    </xf>
    <xf numFmtId="164" fontId="37" fillId="4" borderId="7" xfId="1" applyNumberFormat="1" applyFont="1" applyFill="1" applyBorder="1" applyAlignment="1" applyProtection="1">
      <alignment horizontal="center"/>
      <protection locked="0"/>
    </xf>
    <xf numFmtId="166" fontId="37" fillId="4" borderId="7" xfId="0" applyNumberFormat="1" applyFont="1" applyFill="1" applyBorder="1" applyAlignment="1" applyProtection="1">
      <alignment horizontal="center"/>
      <protection locked="0"/>
    </xf>
    <xf numFmtId="171" fontId="37" fillId="4" borderId="7" xfId="0" applyNumberFormat="1" applyFont="1" applyFill="1" applyBorder="1" applyAlignment="1" applyProtection="1">
      <alignment horizontal="center"/>
      <protection locked="0"/>
    </xf>
    <xf numFmtId="14" fontId="37" fillId="4" borderId="7" xfId="0" applyNumberFormat="1" applyFont="1" applyFill="1" applyBorder="1" applyAlignment="1" applyProtection="1">
      <alignment horizontal="center"/>
      <protection locked="0"/>
    </xf>
    <xf numFmtId="44" fontId="37" fillId="4" borderId="7" xfId="1" applyFont="1" applyFill="1" applyBorder="1" applyAlignment="1" applyProtection="1">
      <alignment horizontal="center"/>
      <protection locked="0"/>
    </xf>
    <xf numFmtId="171" fontId="37" fillId="0" borderId="7" xfId="0" applyNumberFormat="1" applyFont="1" applyFill="1" applyBorder="1" applyAlignment="1" applyProtection="1">
      <alignment horizontal="center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right"/>
    </xf>
    <xf numFmtId="164" fontId="37" fillId="0" borderId="0" xfId="1" applyNumberFormat="1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1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164" fontId="39" fillId="0" borderId="0" xfId="0" applyNumberFormat="1" applyFont="1" applyFill="1" applyBorder="1" applyAlignment="1" applyProtection="1">
      <alignment horizontal="center" wrapText="1"/>
    </xf>
    <xf numFmtId="10" fontId="39" fillId="0" borderId="0" xfId="0" applyNumberFormat="1" applyFont="1" applyFill="1" applyBorder="1" applyAlignment="1" applyProtection="1">
      <alignment horizontal="center" wrapText="1"/>
    </xf>
    <xf numFmtId="0" fontId="38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/>
    <xf numFmtId="44" fontId="3" fillId="0" borderId="0" xfId="1" applyFont="1" applyFill="1" applyBorder="1" applyAlignment="1" applyProtection="1">
      <alignment horizontal="center"/>
    </xf>
    <xf numFmtId="171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44" fontId="37" fillId="0" borderId="7" xfId="1" applyFont="1" applyFill="1" applyBorder="1" applyAlignment="1" applyProtection="1">
      <alignment horizontal="center"/>
    </xf>
    <xf numFmtId="164" fontId="39" fillId="6" borderId="0" xfId="0" applyNumberFormat="1" applyFont="1" applyFill="1" applyBorder="1" applyAlignment="1" applyProtection="1">
      <alignment horizontal="center" wrapText="1"/>
    </xf>
    <xf numFmtId="164" fontId="3" fillId="6" borderId="0" xfId="0" applyNumberFormat="1" applyFont="1" applyFill="1" applyBorder="1" applyAlignment="1">
      <alignment horizontal="center" vertical="center"/>
    </xf>
    <xf numFmtId="164" fontId="12" fillId="6" borderId="0" xfId="0" applyNumberFormat="1" applyFont="1" applyFill="1" applyBorder="1" applyAlignment="1">
      <alignment horizontal="center" vertical="center"/>
    </xf>
    <xf numFmtId="164" fontId="6" fillId="6" borderId="7" xfId="1" applyNumberFormat="1" applyFont="1" applyFill="1" applyBorder="1" applyAlignment="1" applyProtection="1">
      <alignment horizontal="right"/>
      <protection locked="0"/>
    </xf>
    <xf numFmtId="164" fontId="3" fillId="6" borderId="7" xfId="1" applyNumberFormat="1" applyFont="1" applyFill="1" applyBorder="1" applyAlignment="1" applyProtection="1">
      <alignment horizontal="right"/>
      <protection locked="0"/>
    </xf>
    <xf numFmtId="44" fontId="40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horizontal="left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41" fillId="0" borderId="0" xfId="0" applyFont="1" applyFill="1"/>
    <xf numFmtId="0" fontId="42" fillId="0" borderId="9" xfId="0" applyFont="1" applyBorder="1" applyAlignment="1"/>
    <xf numFmtId="10" fontId="3" fillId="0" borderId="7" xfId="0" applyNumberFormat="1" applyFont="1" applyFill="1" applyBorder="1" applyAlignment="1"/>
    <xf numFmtId="0" fontId="4" fillId="0" borderId="7" xfId="0" applyFont="1" applyBorder="1" applyAlignment="1" applyProtection="1">
      <alignment vertical="top" wrapText="1"/>
    </xf>
    <xf numFmtId="0" fontId="3" fillId="0" borderId="7" xfId="0" applyFont="1" applyBorder="1" applyAlignment="1" applyProtection="1">
      <alignment horizontal="center"/>
    </xf>
    <xf numFmtId="0" fontId="3" fillId="0" borderId="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0" xfId="0" applyFont="1" applyBorder="1" applyAlignment="1" applyProtection="1">
      <alignment horizontal="center" vertical="top" wrapText="1"/>
    </xf>
    <xf numFmtId="0" fontId="4" fillId="0" borderId="13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164" fontId="3" fillId="4" borderId="13" xfId="0" applyNumberFormat="1" applyFont="1" applyFill="1" applyBorder="1" applyAlignment="1" applyProtection="1">
      <protection locked="0"/>
    </xf>
    <xf numFmtId="164" fontId="3" fillId="4" borderId="9" xfId="0" applyNumberFormat="1" applyFont="1" applyFill="1" applyBorder="1" applyAlignment="1" applyProtection="1">
      <protection locked="0"/>
    </xf>
    <xf numFmtId="49" fontId="3" fillId="4" borderId="13" xfId="0" applyNumberFormat="1" applyFont="1" applyFill="1" applyBorder="1" applyAlignment="1" applyProtection="1">
      <alignment horizontal="left"/>
      <protection locked="0"/>
    </xf>
    <xf numFmtId="49" fontId="3" fillId="4" borderId="9" xfId="0" applyNumberFormat="1" applyFont="1" applyFill="1" applyBorder="1" applyAlignment="1" applyProtection="1">
      <alignment horizontal="left"/>
      <protection locked="0"/>
    </xf>
    <xf numFmtId="0" fontId="4" fillId="0" borderId="1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Fill="1" applyBorder="1" applyAlignment="1" applyProtection="1">
      <alignment horizontal="left" vertical="top" wrapText="1"/>
    </xf>
    <xf numFmtId="0" fontId="4" fillId="0" borderId="9" xfId="0" applyFont="1" applyFill="1" applyBorder="1" applyAlignment="1" applyProtection="1">
      <alignment horizontal="left" vertical="top" wrapText="1"/>
    </xf>
    <xf numFmtId="0" fontId="44" fillId="0" borderId="7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169" fontId="12" fillId="4" borderId="4" xfId="0" applyNumberFormat="1" applyFont="1" applyFill="1" applyBorder="1" applyAlignment="1" applyProtection="1">
      <alignment horizontal="center"/>
      <protection locked="0"/>
    </xf>
    <xf numFmtId="169" fontId="12" fillId="4" borderId="0" xfId="0" applyNumberFormat="1" applyFont="1" applyFill="1" applyBorder="1" applyAlignment="1" applyProtection="1">
      <alignment horizontal="center"/>
      <protection locked="0"/>
    </xf>
    <xf numFmtId="169" fontId="12" fillId="4" borderId="10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9" fontId="3" fillId="4" borderId="8" xfId="0" applyNumberFormat="1" applyFont="1" applyFill="1" applyBorder="1" applyAlignment="1" applyProtection="1">
      <alignment horizontal="center"/>
      <protection locked="0"/>
    </xf>
    <xf numFmtId="169" fontId="3" fillId="4" borderId="1" xfId="0" applyNumberFormat="1" applyFont="1" applyFill="1" applyBorder="1" applyAlignment="1" applyProtection="1">
      <alignment horizontal="center"/>
      <protection locked="0"/>
    </xf>
    <xf numFmtId="169" fontId="3" fillId="4" borderId="14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0" fillId="0" borderId="0" xfId="0" applyFont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4" borderId="14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1" fillId="4" borderId="4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 applyProtection="1">
      <alignment horizontal="center"/>
      <protection locked="0"/>
    </xf>
    <xf numFmtId="0" fontId="11" fillId="4" borderId="8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14" xfId="0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4" borderId="14" xfId="0" applyFont="1" applyFill="1" applyBorder="1" applyAlignment="1" applyProtection="1">
      <alignment horizontal="center"/>
      <protection locked="0"/>
    </xf>
    <xf numFmtId="164" fontId="3" fillId="4" borderId="7" xfId="0" applyNumberFormat="1" applyFont="1" applyFill="1" applyBorder="1" applyAlignment="1" applyProtection="1">
      <protection locked="0"/>
    </xf>
    <xf numFmtId="167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" fontId="3" fillId="4" borderId="8" xfId="0" applyNumberFormat="1" applyFont="1" applyFill="1" applyBorder="1" applyAlignment="1" applyProtection="1">
      <alignment horizontal="center"/>
      <protection locked="0"/>
    </xf>
    <xf numFmtId="1" fontId="3" fillId="4" borderId="14" xfId="0" applyNumberFormat="1" applyFont="1" applyFill="1" applyBorder="1" applyAlignment="1" applyProtection="1">
      <alignment horizontal="center"/>
      <protection locked="0"/>
    </xf>
    <xf numFmtId="164" fontId="3" fillId="0" borderId="8" xfId="0" applyNumberFormat="1" applyFont="1" applyFill="1" applyBorder="1" applyAlignment="1" applyProtection="1">
      <alignment horizontal="center"/>
    </xf>
    <xf numFmtId="164" fontId="3" fillId="0" borderId="14" xfId="0" applyNumberFormat="1" applyFont="1" applyFill="1" applyBorder="1" applyAlignment="1" applyProtection="1">
      <alignment horizontal="center"/>
    </xf>
    <xf numFmtId="166" fontId="3" fillId="4" borderId="8" xfId="0" applyNumberFormat="1" applyFont="1" applyFill="1" applyBorder="1" applyAlignment="1" applyProtection="1">
      <alignment horizontal="center"/>
      <protection locked="0"/>
    </xf>
    <xf numFmtId="166" fontId="3" fillId="4" borderId="1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3" fillId="4" borderId="8" xfId="0" applyNumberFormat="1" applyFont="1" applyFill="1" applyBorder="1" applyAlignment="1" applyProtection="1">
      <alignment horizontal="center"/>
      <protection locked="0"/>
    </xf>
    <xf numFmtId="164" fontId="3" fillId="4" borderId="1" xfId="0" applyNumberFormat="1" applyFont="1" applyFill="1" applyBorder="1" applyAlignment="1" applyProtection="1">
      <alignment horizontal="center"/>
      <protection locked="0"/>
    </xf>
    <xf numFmtId="164" fontId="3" fillId="4" borderId="14" xfId="0" applyNumberFormat="1" applyFont="1" applyFill="1" applyBorder="1" applyAlignment="1" applyProtection="1">
      <alignment horizontal="center"/>
      <protection locked="0"/>
    </xf>
    <xf numFmtId="5" fontId="6" fillId="0" borderId="6" xfId="1" applyNumberFormat="1" applyFont="1" applyFill="1" applyBorder="1" applyAlignment="1">
      <alignment horizontal="right" vertical="center"/>
    </xf>
    <xf numFmtId="5" fontId="6" fillId="0" borderId="12" xfId="1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/>
      <protection locked="0"/>
    </xf>
    <xf numFmtId="164" fontId="3" fillId="4" borderId="14" xfId="1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left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/>
    </xf>
    <xf numFmtId="164" fontId="6" fillId="0" borderId="6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0" fontId="45" fillId="0" borderId="15" xfId="0" applyFont="1" applyBorder="1" applyAlignment="1">
      <alignment vertical="center" wrapText="1"/>
    </xf>
    <xf numFmtId="0" fontId="4" fillId="0" borderId="1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</xf>
    <xf numFmtId="0" fontId="6" fillId="0" borderId="7" xfId="0" applyFont="1" applyBorder="1" applyAlignment="1" applyProtection="1">
      <alignment horizontal="left"/>
    </xf>
    <xf numFmtId="0" fontId="13" fillId="0" borderId="7" xfId="0" applyFont="1" applyBorder="1" applyAlignment="1" applyProtection="1">
      <alignment horizontal="left"/>
    </xf>
    <xf numFmtId="0" fontId="3" fillId="4" borderId="7" xfId="0" applyFont="1" applyFill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/>
    <xf numFmtId="0" fontId="3" fillId="0" borderId="15" xfId="0" applyFont="1" applyBorder="1" applyAlignment="1" applyProtection="1"/>
    <xf numFmtId="0" fontId="3" fillId="0" borderId="9" xfId="0" applyFont="1" applyBorder="1" applyAlignment="1" applyProtection="1"/>
    <xf numFmtId="0" fontId="4" fillId="0" borderId="7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/>
    </xf>
    <xf numFmtId="164" fontId="3" fillId="4" borderId="13" xfId="0" applyNumberFormat="1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165" fontId="6" fillId="0" borderId="6" xfId="0" applyNumberFormat="1" applyFont="1" applyFill="1" applyBorder="1" applyAlignment="1" applyProtection="1">
      <alignment horizontal="right" vertical="center"/>
    </xf>
    <xf numFmtId="165" fontId="6" fillId="0" borderId="12" xfId="0" applyNumberFormat="1" applyFont="1" applyFill="1" applyBorder="1" applyAlignment="1" applyProtection="1">
      <alignment horizontal="right" vertical="center"/>
    </xf>
    <xf numFmtId="0" fontId="3" fillId="0" borderId="7" xfId="0" applyFont="1" applyBorder="1" applyAlignment="1" applyProtection="1"/>
    <xf numFmtId="0" fontId="4" fillId="0" borderId="7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wrapText="1"/>
    </xf>
    <xf numFmtId="0" fontId="4" fillId="0" borderId="3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164" fontId="3" fillId="0" borderId="4" xfId="0" applyNumberFormat="1" applyFont="1" applyBorder="1" applyAlignment="1" applyProtection="1">
      <alignment horizontal="center"/>
    </xf>
    <xf numFmtId="164" fontId="3" fillId="0" borderId="10" xfId="0" applyNumberFormat="1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164" fontId="3" fillId="0" borderId="10" xfId="0" applyNumberFormat="1" applyFont="1" applyBorder="1" applyAlignment="1" applyProtection="1">
      <alignment horizontal="right" vertical="center"/>
    </xf>
    <xf numFmtId="164" fontId="3" fillId="0" borderId="14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wrapText="1"/>
    </xf>
    <xf numFmtId="0" fontId="9" fillId="0" borderId="0" xfId="0" applyFont="1" applyAlignment="1" applyProtection="1">
      <alignment horizontal="center" wrapText="1"/>
    </xf>
    <xf numFmtId="0" fontId="9" fillId="0" borderId="0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49" fontId="3" fillId="4" borderId="9" xfId="0" applyNumberFormat="1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 applyProtection="1">
      <alignment horizontal="center" wrapText="1"/>
    </xf>
    <xf numFmtId="0" fontId="9" fillId="0" borderId="1" xfId="0" applyFont="1" applyBorder="1" applyAlignment="1" applyProtection="1">
      <alignment horizontal="right" vertical="center" wrapText="1"/>
    </xf>
    <xf numFmtId="0" fontId="3" fillId="5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left"/>
    </xf>
    <xf numFmtId="10" fontId="6" fillId="0" borderId="6" xfId="0" applyNumberFormat="1" applyFont="1" applyFill="1" applyBorder="1" applyAlignment="1" applyProtection="1">
      <alignment horizontal="right" vertical="center"/>
    </xf>
    <xf numFmtId="10" fontId="6" fillId="0" borderId="5" xfId="0" applyNumberFormat="1" applyFont="1" applyFill="1" applyBorder="1" applyAlignment="1" applyProtection="1">
      <alignment horizontal="right" vertical="center"/>
    </xf>
    <xf numFmtId="10" fontId="6" fillId="0" borderId="12" xfId="0" applyNumberFormat="1" applyFont="1" applyFill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/>
    </xf>
    <xf numFmtId="0" fontId="13" fillId="0" borderId="3" xfId="0" applyFont="1" applyBorder="1" applyAlignment="1" applyProtection="1">
      <alignment horizontal="left"/>
    </xf>
    <xf numFmtId="0" fontId="13" fillId="0" borderId="11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</xf>
    <xf numFmtId="0" fontId="4" fillId="0" borderId="8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165" fontId="3" fillId="0" borderId="7" xfId="0" applyNumberFormat="1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7" fillId="0" borderId="7" xfId="0" applyFont="1" applyFill="1" applyBorder="1" applyAlignment="1" applyProtection="1">
      <alignment horizontal="right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5" xfId="0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 applyProtection="1">
      <alignment horizontal="center" vertical="center"/>
    </xf>
    <xf numFmtId="0" fontId="38" fillId="0" borderId="7" xfId="0" applyFont="1" applyFill="1" applyBorder="1" applyAlignment="1" applyProtection="1">
      <alignment horizontal="center" vertical="center"/>
    </xf>
    <xf numFmtId="0" fontId="37" fillId="0" borderId="7" xfId="0" applyFont="1" applyFill="1" applyBorder="1" applyAlignment="1" applyProtection="1">
      <alignment horizontal="center"/>
    </xf>
    <xf numFmtId="0" fontId="9" fillId="0" borderId="7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/>
    </xf>
    <xf numFmtId="0" fontId="43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1" fillId="0" borderId="7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6" fillId="0" borderId="0" xfId="0" applyFont="1" applyBorder="1" applyAlignment="1" applyProtection="1">
      <alignment horizontal="left"/>
    </xf>
    <xf numFmtId="0" fontId="17" fillId="4" borderId="7" xfId="0" applyFont="1" applyFill="1" applyBorder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</xf>
    <xf numFmtId="0" fontId="20" fillId="0" borderId="0" xfId="0" applyFont="1" applyAlignment="1">
      <alignment horizontal="center"/>
    </xf>
    <xf numFmtId="164" fontId="17" fillId="4" borderId="1" xfId="0" applyNumberFormat="1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8" fillId="0" borderId="7" xfId="0" applyFont="1" applyBorder="1" applyAlignment="1">
      <alignment horizontal="left"/>
    </xf>
    <xf numFmtId="164" fontId="17" fillId="0" borderId="7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7" xfId="0" applyFont="1" applyBorder="1" applyAlignment="1"/>
    <xf numFmtId="0" fontId="17" fillId="0" borderId="7" xfId="0" applyFont="1" applyBorder="1" applyAlignment="1">
      <alignment horizontal="left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4" borderId="7" xfId="0" applyNumberFormat="1" applyFont="1" applyFill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right"/>
    </xf>
    <xf numFmtId="0" fontId="37" fillId="0" borderId="0" xfId="0" applyFont="1" applyAlignment="1" applyProtection="1">
      <alignment horizontal="right" vertical="center" wrapText="1"/>
    </xf>
    <xf numFmtId="0" fontId="17" fillId="0" borderId="7" xfId="0" applyFont="1" applyBorder="1" applyAlignment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right"/>
    </xf>
    <xf numFmtId="0" fontId="22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170" fontId="20" fillId="4" borderId="13" xfId="0" applyNumberFormat="1" applyFont="1" applyFill="1" applyBorder="1" applyAlignment="1" applyProtection="1">
      <alignment horizontal="center" vertical="center"/>
      <protection locked="0"/>
    </xf>
    <xf numFmtId="170" fontId="20" fillId="4" borderId="15" xfId="0" applyNumberFormat="1" applyFont="1" applyFill="1" applyBorder="1" applyAlignment="1" applyProtection="1">
      <alignment horizontal="center" vertical="center"/>
      <protection locked="0"/>
    </xf>
    <xf numFmtId="170" fontId="20" fillId="4" borderId="9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right" vertical="center"/>
    </xf>
    <xf numFmtId="0" fontId="27" fillId="4" borderId="7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24" fillId="0" borderId="13" xfId="0" applyFont="1" applyBorder="1" applyAlignment="1" applyProtection="1">
      <alignment horizontal="right" vertical="center"/>
    </xf>
    <xf numFmtId="0" fontId="24" fillId="0" borderId="15" xfId="0" applyFont="1" applyBorder="1" applyAlignment="1" applyProtection="1">
      <alignment horizontal="right" vertical="center"/>
    </xf>
    <xf numFmtId="0" fontId="24" fillId="0" borderId="9" xfId="0" applyFont="1" applyBorder="1" applyAlignment="1" applyProtection="1">
      <alignment horizontal="right" vertical="center"/>
    </xf>
    <xf numFmtId="0" fontId="27" fillId="0" borderId="13" xfId="0" applyFont="1" applyFill="1" applyBorder="1" applyAlignment="1" applyProtection="1">
      <alignment horizontal="center" vertical="center"/>
    </xf>
    <xf numFmtId="0" fontId="27" fillId="0" borderId="15" xfId="0" applyFont="1" applyFill="1" applyBorder="1" applyAlignment="1" applyProtection="1">
      <alignment horizontal="center" vertical="center"/>
    </xf>
    <xf numFmtId="0" fontId="27" fillId="0" borderId="9" xfId="0" applyFont="1" applyFill="1" applyBorder="1" applyAlignment="1" applyProtection="1">
      <alignment horizontal="center" vertical="center"/>
    </xf>
    <xf numFmtId="0" fontId="27" fillId="4" borderId="13" xfId="0" applyFont="1" applyFill="1" applyBorder="1" applyAlignment="1" applyProtection="1">
      <alignment horizontal="center" vertical="center"/>
      <protection locked="0"/>
    </xf>
    <xf numFmtId="0" fontId="27" fillId="4" borderId="15" xfId="0" applyFont="1" applyFill="1" applyBorder="1" applyAlignment="1" applyProtection="1">
      <alignment horizontal="center" vertical="center"/>
      <protection locked="0"/>
    </xf>
    <xf numFmtId="0" fontId="27" fillId="4" borderId="9" xfId="0" applyFont="1" applyFill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</xf>
    <xf numFmtId="0" fontId="25" fillId="0" borderId="15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 wrapText="1"/>
    </xf>
    <xf numFmtId="0" fontId="24" fillId="4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</xf>
    <xf numFmtId="0" fontId="28" fillId="0" borderId="13" xfId="0" applyFont="1" applyBorder="1" applyAlignment="1" applyProtection="1">
      <alignment horizontal="center" vertical="center"/>
    </xf>
    <xf numFmtId="0" fontId="28" fillId="0" borderId="15" xfId="0" applyFont="1" applyBorder="1" applyAlignment="1" applyProtection="1">
      <alignment horizontal="center" vertical="center"/>
    </xf>
    <xf numFmtId="164" fontId="28" fillId="0" borderId="15" xfId="0" applyNumberFormat="1" applyFont="1" applyFill="1" applyBorder="1" applyAlignment="1" applyProtection="1">
      <alignment horizontal="center" vertical="center" wrapText="1"/>
    </xf>
    <xf numFmtId="164" fontId="28" fillId="0" borderId="9" xfId="0" applyNumberFormat="1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6" fillId="4" borderId="0" xfId="0" applyFont="1" applyFill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/>
    </xf>
    <xf numFmtId="0" fontId="36" fillId="0" borderId="0" xfId="0" applyFont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8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169" fontId="27" fillId="4" borderId="13" xfId="0" applyNumberFormat="1" applyFont="1" applyFill="1" applyBorder="1" applyAlignment="1" applyProtection="1">
      <alignment horizontal="center" vertical="center"/>
      <protection locked="0"/>
    </xf>
    <xf numFmtId="169" fontId="27" fillId="4" borderId="15" xfId="0" applyNumberFormat="1" applyFont="1" applyFill="1" applyBorder="1" applyAlignment="1" applyProtection="1">
      <alignment horizontal="center" vertical="center"/>
      <protection locked="0"/>
    </xf>
    <xf numFmtId="169" fontId="27" fillId="4" borderId="9" xfId="0" applyNumberFormat="1" applyFont="1" applyFill="1" applyBorder="1" applyAlignment="1" applyProtection="1">
      <alignment horizontal="center" vertical="center"/>
      <protection locked="0"/>
    </xf>
    <xf numFmtId="0" fontId="29" fillId="0" borderId="13" xfId="0" applyFont="1" applyFill="1" applyBorder="1" applyAlignment="1" applyProtection="1">
      <alignment horizontal="center" vertical="center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9" xfId="0" applyFont="1" applyFill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right" vertical="center"/>
    </xf>
    <xf numFmtId="0" fontId="20" fillId="0" borderId="15" xfId="0" applyFont="1" applyBorder="1" applyAlignment="1" applyProtection="1">
      <alignment horizontal="right" vertical="center"/>
    </xf>
    <xf numFmtId="0" fontId="20" fillId="0" borderId="9" xfId="0" applyFont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 vertical="center"/>
    </xf>
    <xf numFmtId="166" fontId="20" fillId="0" borderId="7" xfId="0" applyNumberFormat="1" applyFont="1" applyFill="1" applyBorder="1" applyAlignment="1" applyProtection="1">
      <alignment horizontal="center" vertical="center"/>
    </xf>
    <xf numFmtId="168" fontId="29" fillId="0" borderId="13" xfId="0" applyNumberFormat="1" applyFont="1" applyFill="1" applyBorder="1" applyAlignment="1" applyProtection="1">
      <alignment horizontal="center" vertical="center"/>
    </xf>
    <xf numFmtId="168" fontId="29" fillId="0" borderId="15" xfId="0" applyNumberFormat="1" applyFont="1" applyFill="1" applyBorder="1" applyAlignment="1" applyProtection="1">
      <alignment horizontal="center" vertical="center"/>
    </xf>
    <xf numFmtId="168" fontId="29" fillId="0" borderId="9" xfId="0" applyNumberFormat="1" applyFont="1" applyFill="1" applyBorder="1" applyAlignment="1" applyProtection="1">
      <alignment horizontal="center" vertical="center"/>
    </xf>
    <xf numFmtId="1" fontId="20" fillId="0" borderId="13" xfId="0" applyNumberFormat="1" applyFont="1" applyFill="1" applyBorder="1" applyAlignment="1" applyProtection="1">
      <alignment horizontal="center" vertical="center"/>
    </xf>
    <xf numFmtId="1" fontId="20" fillId="0" borderId="15" xfId="0" applyNumberFormat="1" applyFont="1" applyFill="1" applyBorder="1" applyAlignment="1" applyProtection="1">
      <alignment horizontal="center" vertical="center"/>
    </xf>
    <xf numFmtId="1" fontId="20" fillId="0" borderId="9" xfId="0" applyNumberFormat="1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>
      <alignment horizontal="center" vertical="center"/>
    </xf>
    <xf numFmtId="10" fontId="27" fillId="4" borderId="13" xfId="0" applyNumberFormat="1" applyFont="1" applyFill="1" applyBorder="1" applyAlignment="1" applyProtection="1">
      <alignment horizontal="center" vertical="center"/>
      <protection locked="0"/>
    </xf>
    <xf numFmtId="10" fontId="27" fillId="4" borderId="15" xfId="0" applyNumberFormat="1" applyFont="1" applyFill="1" applyBorder="1" applyAlignment="1" applyProtection="1">
      <alignment horizontal="center" vertical="center"/>
      <protection locked="0"/>
    </xf>
    <xf numFmtId="10" fontId="27" fillId="4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6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9" defaultPivotStyle="PivotStyleLight16"/>
  <colors>
    <mruColors>
      <color rgb="FFD3F5F9"/>
      <color rgb="FFCCFFFF"/>
      <color rgb="FF808080"/>
      <color rgb="FF15F5F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23059\Desktop\HUD%20Loan%20Amortization%20Gui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Amortization Schedule"/>
    </sheetNames>
    <sheetDataSet>
      <sheetData sheetId="0" refreshError="1">
        <row r="15">
          <cell r="D15">
            <v>177625</v>
          </cell>
        </row>
        <row r="27">
          <cell r="I27">
            <v>177625</v>
          </cell>
          <cell r="P27">
            <v>0.99216323703554754</v>
          </cell>
        </row>
        <row r="28">
          <cell r="I28">
            <v>177391.09396842177</v>
          </cell>
        </row>
        <row r="29">
          <cell r="I29">
            <v>177156.31078922513</v>
          </cell>
        </row>
        <row r="30">
          <cell r="I30">
            <v>176920.6471731065</v>
          </cell>
        </row>
        <row r="31">
          <cell r="I31">
            <v>176684.09981842744</v>
          </cell>
        </row>
        <row r="32">
          <cell r="I32">
            <v>176446.66541116833</v>
          </cell>
        </row>
        <row r="33">
          <cell r="I33">
            <v>176208.340624882</v>
          </cell>
        </row>
        <row r="34">
          <cell r="I34">
            <v>175969.12212064708</v>
          </cell>
        </row>
        <row r="35">
          <cell r="I35">
            <v>175729.00654702127</v>
          </cell>
        </row>
        <row r="36">
          <cell r="I36">
            <v>175487.99053999438</v>
          </cell>
        </row>
        <row r="37">
          <cell r="I37">
            <v>175246.07072294113</v>
          </cell>
        </row>
        <row r="38">
          <cell r="I38">
            <v>175003.24370657394</v>
          </cell>
        </row>
        <row r="39">
          <cell r="I39">
            <v>174759.50608889537</v>
          </cell>
        </row>
        <row r="40">
          <cell r="I40">
            <v>174514.85445515052</v>
          </cell>
        </row>
        <row r="41">
          <cell r="I41">
            <v>174269.2853777791</v>
          </cell>
        </row>
        <row r="42">
          <cell r="I42">
            <v>174022.79541636756</v>
          </cell>
        </row>
        <row r="43">
          <cell r="I43">
            <v>173775.38111760071</v>
          </cell>
        </row>
        <row r="44">
          <cell r="I44">
            <v>173527.03901521349</v>
          </cell>
        </row>
        <row r="45">
          <cell r="I45">
            <v>173277.76562994233</v>
          </cell>
        </row>
        <row r="46">
          <cell r="I46">
            <v>173027.55746947639</v>
          </cell>
        </row>
        <row r="47">
          <cell r="I47">
            <v>172776.41102840871</v>
          </cell>
        </row>
        <row r="48">
          <cell r="I48">
            <v>172524.32278818701</v>
          </cell>
        </row>
        <row r="49">
          <cell r="I49">
            <v>172271.28921706451</v>
          </cell>
        </row>
        <row r="50">
          <cell r="I50">
            <v>172017.30677005029</v>
          </cell>
        </row>
        <row r="51">
          <cell r="I51">
            <v>171762.37188885975</v>
          </cell>
        </row>
        <row r="52">
          <cell r="I52">
            <v>171506.48100186474</v>
          </cell>
        </row>
        <row r="53">
          <cell r="I53">
            <v>171249.63052404352</v>
          </cell>
        </row>
        <row r="54">
          <cell r="I54">
            <v>170991.81685693047</v>
          </cell>
        </row>
        <row r="55">
          <cell r="I55">
            <v>170733.03638856573</v>
          </cell>
        </row>
        <row r="56">
          <cell r="I56">
            <v>170473.28549344462</v>
          </cell>
        </row>
        <row r="57">
          <cell r="I57">
            <v>170212.56053246683</v>
          </cell>
        </row>
        <row r="58">
          <cell r="I58">
            <v>169950.85785288535</v>
          </cell>
        </row>
        <row r="59">
          <cell r="I59">
            <v>169688.17378825546</v>
          </cell>
        </row>
        <row r="60">
          <cell r="I60">
            <v>169424.5046583832</v>
          </cell>
        </row>
        <row r="61">
          <cell r="I61">
            <v>169159.84676927392</v>
          </cell>
        </row>
        <row r="62">
          <cell r="I62">
            <v>168894.19641308047</v>
          </cell>
        </row>
        <row r="63">
          <cell r="I63">
            <v>168627.54986805131</v>
          </cell>
        </row>
        <row r="64">
          <cell r="I64">
            <v>168359.90339847829</v>
          </cell>
        </row>
        <row r="65">
          <cell r="I65">
            <v>168091.25325464437</v>
          </cell>
        </row>
        <row r="66">
          <cell r="I66">
            <v>167821.59567277107</v>
          </cell>
        </row>
        <row r="67">
          <cell r="I67">
            <v>167550.92687496575</v>
          </cell>
        </row>
        <row r="68">
          <cell r="I68">
            <v>167279.24306916865</v>
          </cell>
        </row>
        <row r="69">
          <cell r="I69">
            <v>167006.54044909982</v>
          </cell>
        </row>
        <row r="70">
          <cell r="I70">
            <v>166732.81519420573</v>
          </cell>
        </row>
        <row r="71">
          <cell r="I71">
            <v>166458.06346960578</v>
          </cell>
        </row>
        <row r="72">
          <cell r="I72">
            <v>166182.28142603859</v>
          </cell>
        </row>
        <row r="73">
          <cell r="I73">
            <v>165905.46519980801</v>
          </cell>
        </row>
        <row r="74">
          <cell r="I74">
            <v>165627.61091272905</v>
          </cell>
        </row>
        <row r="75">
          <cell r="I75">
            <v>165348.71467207358</v>
          </cell>
        </row>
        <row r="76">
          <cell r="I76">
            <v>165068.77257051563</v>
          </cell>
        </row>
        <row r="77">
          <cell r="I77">
            <v>164787.78068607685</v>
          </cell>
        </row>
        <row r="78">
          <cell r="I78">
            <v>164505.73508207142</v>
          </cell>
        </row>
        <row r="79">
          <cell r="I79">
            <v>164222.63180705096</v>
          </cell>
        </row>
        <row r="80">
          <cell r="I80">
            <v>163938.46689474917</v>
          </cell>
        </row>
        <row r="81">
          <cell r="I81">
            <v>163653.23636402626</v>
          </cell>
        </row>
        <row r="82">
          <cell r="I82">
            <v>163366.93621881315</v>
          </cell>
        </row>
        <row r="83">
          <cell r="I83">
            <v>163079.56244805548</v>
          </cell>
        </row>
        <row r="84">
          <cell r="I84">
            <v>162791.11102565748</v>
          </cell>
        </row>
        <row r="85">
          <cell r="I85">
            <v>162501.57791042546</v>
          </cell>
        </row>
        <row r="86">
          <cell r="I86">
            <v>162210.95904601132</v>
          </cell>
        </row>
        <row r="87">
          <cell r="I87">
            <v>161919.25036085566</v>
          </cell>
        </row>
        <row r="88">
          <cell r="I88">
            <v>161626.44776813066</v>
          </cell>
        </row>
        <row r="89">
          <cell r="I89">
            <v>161332.54716568292</v>
          </cell>
        </row>
        <row r="90">
          <cell r="I90">
            <v>161037.54443597601</v>
          </cell>
        </row>
        <row r="91">
          <cell r="I91">
            <v>160741.4354460327</v>
          </cell>
        </row>
        <row r="92">
          <cell r="I92">
            <v>160444.21604737709</v>
          </cell>
        </row>
        <row r="93">
          <cell r="I93">
            <v>160145.88207597652</v>
          </cell>
        </row>
        <row r="94">
          <cell r="I94">
            <v>159846.42935218322</v>
          </cell>
        </row>
        <row r="95">
          <cell r="I95">
            <v>159545.85368067567</v>
          </cell>
        </row>
        <row r="96">
          <cell r="I96">
            <v>159244.15085039998</v>
          </cell>
        </row>
        <row r="97">
          <cell r="I97">
            <v>158941.31663451076</v>
          </cell>
        </row>
        <row r="98">
          <cell r="I98">
            <v>158637.34679031195</v>
          </cell>
        </row>
        <row r="99">
          <cell r="I99">
            <v>158332.23705919739</v>
          </cell>
        </row>
        <row r="100">
          <cell r="I100">
            <v>158025.98316659115</v>
          </cell>
        </row>
        <row r="101">
          <cell r="I101">
            <v>157718.58082188765</v>
          </cell>
        </row>
        <row r="102">
          <cell r="I102">
            <v>157410.02571839149</v>
          </cell>
        </row>
        <row r="103">
          <cell r="I103">
            <v>157100.31353325726</v>
          </cell>
        </row>
        <row r="104">
          <cell r="I104">
            <v>156789.43992742876</v>
          </cell>
        </row>
        <row r="105">
          <cell r="I105">
            <v>156477.40054557839</v>
          </cell>
        </row>
        <row r="106">
          <cell r="I106">
            <v>156164.1910160461</v>
          </cell>
        </row>
        <row r="107">
          <cell r="I107">
            <v>155849.80695077806</v>
          </cell>
        </row>
        <row r="108">
          <cell r="I108">
            <v>155534.24394526525</v>
          </cell>
        </row>
        <row r="109">
          <cell r="I109">
            <v>155217.49757848177</v>
          </cell>
        </row>
        <row r="110">
          <cell r="I110">
            <v>154899.56341282284</v>
          </cell>
        </row>
        <row r="111">
          <cell r="I111">
            <v>154580.43699404271</v>
          </cell>
        </row>
        <row r="112">
          <cell r="I112">
            <v>154260.11385119215</v>
          </cell>
        </row>
        <row r="113">
          <cell r="I113">
            <v>153938.58949655588</v>
          </cell>
        </row>
        <row r="114">
          <cell r="I114">
            <v>153615.85942558973</v>
          </cell>
        </row>
        <row r="115">
          <cell r="I115">
            <v>153291.91911685746</v>
          </cell>
        </row>
        <row r="116">
          <cell r="I116">
            <v>152966.76403196747</v>
          </cell>
        </row>
        <row r="117">
          <cell r="I117">
            <v>152640.38961550914</v>
          </cell>
        </row>
        <row r="118">
          <cell r="I118">
            <v>152312.79129498906</v>
          </cell>
        </row>
        <row r="119">
          <cell r="I119">
            <v>151983.96448076706</v>
          </cell>
        </row>
        <row r="120">
          <cell r="I120">
            <v>151653.90456599172</v>
          </cell>
        </row>
        <row r="121">
          <cell r="I121">
            <v>151322.60692653595</v>
          </cell>
        </row>
        <row r="122">
          <cell r="I122">
            <v>150990.06692093224</v>
          </cell>
        </row>
        <row r="123">
          <cell r="I123">
            <v>150656.27989030752</v>
          </cell>
        </row>
        <row r="124">
          <cell r="I124">
            <v>150321.24115831795</v>
          </cell>
        </row>
        <row r="125">
          <cell r="I125">
            <v>149984.94603108341</v>
          </cell>
        </row>
        <row r="126">
          <cell r="I126">
            <v>149647.38979712175</v>
          </cell>
        </row>
        <row r="127">
          <cell r="I127">
            <v>149308.56772728273</v>
          </cell>
        </row>
        <row r="128">
          <cell r="I128">
            <v>148968.47507468183</v>
          </cell>
        </row>
        <row r="129">
          <cell r="I129">
            <v>148627.10707463368</v>
          </cell>
        </row>
        <row r="130">
          <cell r="I130">
            <v>148284.45894458532</v>
          </cell>
        </row>
        <row r="131">
          <cell r="I131">
            <v>147940.5258840493</v>
          </cell>
        </row>
        <row r="132">
          <cell r="I132">
            <v>147595.30307453626</v>
          </cell>
        </row>
        <row r="133">
          <cell r="I133">
            <v>147248.78567948754</v>
          </cell>
        </row>
        <row r="134">
          <cell r="I134">
            <v>146900.96884420741</v>
          </cell>
        </row>
        <row r="135">
          <cell r="I135">
            <v>146551.84769579498</v>
          </cell>
        </row>
        <row r="136">
          <cell r="I136">
            <v>146201.417343076</v>
          </cell>
        </row>
        <row r="137">
          <cell r="I137">
            <v>145849.67287653431</v>
          </cell>
        </row>
        <row r="138">
          <cell r="I138">
            <v>145496.60936824311</v>
          </cell>
        </row>
        <row r="139">
          <cell r="I139">
            <v>145142.2218717958</v>
          </cell>
        </row>
        <row r="140">
          <cell r="I140">
            <v>144786.50542223681</v>
          </cell>
        </row>
        <row r="141">
          <cell r="I141">
            <v>144429.45503599197</v>
          </cell>
        </row>
        <row r="142">
          <cell r="I142">
            <v>144071.06571079872</v>
          </cell>
        </row>
        <row r="143">
          <cell r="I143">
            <v>143711.33242563601</v>
          </cell>
        </row>
        <row r="144">
          <cell r="I144">
            <v>143350.25014065392</v>
          </cell>
        </row>
        <row r="145">
          <cell r="I145">
            <v>142987.81379710315</v>
          </cell>
        </row>
        <row r="146">
          <cell r="I146">
            <v>142624.01831726407</v>
          </cell>
        </row>
        <row r="147">
          <cell r="I147">
            <v>142258.85860437559</v>
          </cell>
        </row>
        <row r="148">
          <cell r="I148">
            <v>141892.32954256379</v>
          </cell>
        </row>
        <row r="149">
          <cell r="I149">
            <v>141524.42599677018</v>
          </cell>
        </row>
        <row r="150">
          <cell r="I150">
            <v>141155.14281267984</v>
          </cell>
        </row>
        <row r="151">
          <cell r="I151">
            <v>140784.47481664916</v>
          </cell>
        </row>
        <row r="152">
          <cell r="I152">
            <v>140412.41681563339</v>
          </cell>
        </row>
        <row r="153">
          <cell r="I153">
            <v>140038.96359711379</v>
          </cell>
        </row>
        <row r="154">
          <cell r="I154">
            <v>139664.10992902474</v>
          </cell>
        </row>
        <row r="155">
          <cell r="I155">
            <v>139287.85055968037</v>
          </cell>
        </row>
        <row r="156">
          <cell r="I156">
            <v>138910.18021770095</v>
          </cell>
        </row>
        <row r="157">
          <cell r="I157">
            <v>138531.09361193911</v>
          </cell>
        </row>
        <row r="158">
          <cell r="I158">
            <v>138150.58543140566</v>
          </cell>
        </row>
        <row r="159">
          <cell r="I159">
            <v>137768.6503451952</v>
          </cell>
        </row>
        <row r="160">
          <cell r="I160">
            <v>137385.28300241145</v>
          </cell>
        </row>
        <row r="161">
          <cell r="I161">
            <v>137000.47803209227</v>
          </cell>
        </row>
        <row r="162">
          <cell r="I162">
            <v>136614.23004313439</v>
          </cell>
        </row>
        <row r="163">
          <cell r="I163">
            <v>136226.53362421793</v>
          </cell>
        </row>
        <row r="164">
          <cell r="I164">
            <v>135837.38334373053</v>
          </cell>
        </row>
        <row r="165">
          <cell r="I165">
            <v>135446.77374969129</v>
          </cell>
        </row>
        <row r="166">
          <cell r="I166">
            <v>135054.6993696744</v>
          </cell>
        </row>
        <row r="167">
          <cell r="I167">
            <v>134661.15471073246</v>
          </cell>
        </row>
        <row r="168">
          <cell r="I168">
            <v>134266.13425931949</v>
          </cell>
        </row>
        <row r="169">
          <cell r="I169">
            <v>133869.63248121372</v>
          </cell>
        </row>
        <row r="170">
          <cell r="I170">
            <v>133471.64382144006</v>
          </cell>
        </row>
        <row r="171">
          <cell r="I171">
            <v>133072.16270419225</v>
          </cell>
        </row>
        <row r="172">
          <cell r="I172">
            <v>132671.18353275475</v>
          </cell>
        </row>
        <row r="173">
          <cell r="I173">
            <v>132268.70068942435</v>
          </cell>
        </row>
        <row r="174">
          <cell r="I174">
            <v>131864.70853543148</v>
          </cell>
        </row>
        <row r="175">
          <cell r="I175">
            <v>131459.20141086113</v>
          </cell>
        </row>
        <row r="176">
          <cell r="I176">
            <v>131052.17363457364</v>
          </cell>
        </row>
        <row r="177">
          <cell r="I177">
            <v>130643.61950412508</v>
          </cell>
        </row>
        <row r="178">
          <cell r="I178">
            <v>130233.53329568732</v>
          </cell>
        </row>
        <row r="179">
          <cell r="I179">
            <v>129821.90926396793</v>
          </cell>
        </row>
        <row r="180">
          <cell r="I180">
            <v>129408.74164212959</v>
          </cell>
        </row>
        <row r="181">
          <cell r="I181">
            <v>128994.02464170936</v>
          </cell>
        </row>
        <row r="182">
          <cell r="I182">
            <v>128577.75245253755</v>
          </cell>
        </row>
        <row r="183">
          <cell r="I183">
            <v>128159.91924265634</v>
          </cell>
        </row>
        <row r="184">
          <cell r="I184">
            <v>127740.51915823808</v>
          </cell>
        </row>
        <row r="185">
          <cell r="I185">
            <v>127319.54632350325</v>
          </cell>
        </row>
        <row r="186">
          <cell r="I186">
            <v>126896.99484063817</v>
          </cell>
        </row>
        <row r="187">
          <cell r="I187">
            <v>126472.85878971235</v>
          </cell>
        </row>
        <row r="188">
          <cell r="I188">
            <v>126047.13222859555</v>
          </cell>
        </row>
        <row r="189">
          <cell r="I189">
            <v>125619.80919287457</v>
          </cell>
        </row>
        <row r="190">
          <cell r="I190">
            <v>125190.88369576963</v>
          </cell>
        </row>
        <row r="191">
          <cell r="I191">
            <v>124760.34972805055</v>
          </cell>
        </row>
        <row r="192">
          <cell r="I192">
            <v>124328.20125795252</v>
          </cell>
        </row>
        <row r="193">
          <cell r="I193">
            <v>123894.43223109162</v>
          </cell>
        </row>
        <row r="194">
          <cell r="I194">
            <v>123459.03657037999</v>
          </cell>
        </row>
        <row r="195">
          <cell r="I195">
            <v>123022.00817594069</v>
          </cell>
        </row>
        <row r="196">
          <cell r="I196">
            <v>122583.34092502225</v>
          </cell>
        </row>
        <row r="197">
          <cell r="I197">
            <v>122143.02867191286</v>
          </cell>
        </row>
        <row r="198">
          <cell r="I198">
            <v>121701.06524785432</v>
          </cell>
        </row>
        <row r="199">
          <cell r="I199">
            <v>121257.44446095555</v>
          </cell>
        </row>
        <row r="200">
          <cell r="I200">
            <v>120812.16009610592</v>
          </cell>
        </row>
        <row r="201">
          <cell r="I201">
            <v>120365.20591488809</v>
          </cell>
        </row>
        <row r="202">
          <cell r="I202">
            <v>119916.5756554907</v>
          </cell>
        </row>
        <row r="203">
          <cell r="I203">
            <v>119466.26303262057</v>
          </cell>
        </row>
        <row r="204">
          <cell r="I204">
            <v>119014.26173741468</v>
          </cell>
        </row>
        <row r="205">
          <cell r="I205">
            <v>118560.56543735176</v>
          </cell>
        </row>
        <row r="206">
          <cell r="I206">
            <v>118105.16777616361</v>
          </cell>
        </row>
        <row r="207">
          <cell r="I207">
            <v>117648.062373746</v>
          </cell>
        </row>
        <row r="208">
          <cell r="I208">
            <v>117189.24282606933</v>
          </cell>
        </row>
        <row r="209">
          <cell r="I209">
            <v>116728.70270508887</v>
          </cell>
        </row>
        <row r="210">
          <cell r="I210">
            <v>116266.43555865473</v>
          </cell>
        </row>
        <row r="211">
          <cell r="I211">
            <v>115802.43491042146</v>
          </cell>
        </row>
        <row r="212">
          <cell r="I212">
            <v>115336.69425975732</v>
          </cell>
        </row>
        <row r="213">
          <cell r="I213">
            <v>114869.20708165319</v>
          </cell>
        </row>
        <row r="214">
          <cell r="I214">
            <v>114399.96682663118</v>
          </cell>
        </row>
        <row r="215">
          <cell r="I215">
            <v>113928.96692065282</v>
          </cell>
        </row>
        <row r="216">
          <cell r="I216">
            <v>113456.20076502705</v>
          </cell>
        </row>
        <row r="217">
          <cell r="I217">
            <v>112981.66173631768</v>
          </cell>
        </row>
        <row r="218">
          <cell r="I218">
            <v>112505.34318625065</v>
          </cell>
        </row>
        <row r="219">
          <cell r="I219">
            <v>112027.23844162088</v>
          </cell>
        </row>
        <row r="220">
          <cell r="I220">
            <v>111547.34080419874</v>
          </cell>
        </row>
        <row r="221">
          <cell r="I221">
            <v>111065.64355063626</v>
          </cell>
        </row>
        <row r="222">
          <cell r="I222">
            <v>110582.13993237293</v>
          </cell>
        </row>
        <row r="223">
          <cell r="I223">
            <v>110096.82317554111</v>
          </cell>
        </row>
        <row r="224">
          <cell r="I224">
            <v>109609.68648087117</v>
          </cell>
        </row>
        <row r="225">
          <cell r="I225">
            <v>109120.72302359622</v>
          </cell>
        </row>
        <row r="226">
          <cell r="I226">
            <v>108629.92595335649</v>
          </cell>
        </row>
        <row r="227">
          <cell r="I227">
            <v>108137.28839410335</v>
          </cell>
        </row>
        <row r="228">
          <cell r="I228">
            <v>107642.80344400302</v>
          </cell>
        </row>
        <row r="229">
          <cell r="I229">
            <v>107146.4641753398</v>
          </cell>
        </row>
        <row r="230">
          <cell r="I230">
            <v>106648.26363441911</v>
          </cell>
        </row>
        <row r="231">
          <cell r="I231">
            <v>106148.19484146996</v>
          </cell>
        </row>
        <row r="232">
          <cell r="I232">
            <v>105646.25079054724</v>
          </cell>
        </row>
        <row r="233">
          <cell r="I233">
            <v>105142.42444943357</v>
          </cell>
        </row>
        <row r="234">
          <cell r="I234">
            <v>104636.70875954072</v>
          </cell>
        </row>
        <row r="235">
          <cell r="I235">
            <v>104129.09663581078</v>
          </cell>
        </row>
        <row r="236">
          <cell r="I236">
            <v>103619.58096661685</v>
          </cell>
        </row>
        <row r="237">
          <cell r="I237">
            <v>103108.15461366344</v>
          </cell>
        </row>
        <row r="238">
          <cell r="I238">
            <v>102594.81041188646</v>
          </cell>
        </row>
        <row r="239">
          <cell r="I239">
            <v>102079.54116935281</v>
          </cell>
        </row>
        <row r="240">
          <cell r="I240">
            <v>101562.33966715967</v>
          </cell>
        </row>
        <row r="241">
          <cell r="I241">
            <v>101043.1986593333</v>
          </cell>
        </row>
        <row r="242">
          <cell r="I242">
            <v>100522.11087272757</v>
          </cell>
        </row>
        <row r="243">
          <cell r="I243">
            <v>99999.069006922073</v>
          </cell>
        </row>
        <row r="244">
          <cell r="I244">
            <v>99474.065734119809</v>
          </cell>
        </row>
        <row r="245">
          <cell r="I245">
            <v>98947.093699044533</v>
          </cell>
        </row>
        <row r="246">
          <cell r="I246">
            <v>98418.145518837729</v>
          </cell>
        </row>
        <row r="247">
          <cell r="I247">
            <v>97887.21378295515</v>
          </cell>
        </row>
        <row r="248">
          <cell r="I248">
            <v>97354.291053063018</v>
          </cell>
        </row>
        <row r="249">
          <cell r="I249">
            <v>96819.369862933789</v>
          </cell>
        </row>
        <row r="250">
          <cell r="I250">
            <v>96282.442718341568</v>
          </cell>
        </row>
        <row r="251">
          <cell r="I251">
            <v>95743.502096957134</v>
          </cell>
        </row>
        <row r="252">
          <cell r="I252">
            <v>95202.540448242507</v>
          </cell>
        </row>
        <row r="253">
          <cell r="I253">
            <v>94659.550193345203</v>
          </cell>
        </row>
        <row r="254">
          <cell r="I254">
            <v>94114.523724992032</v>
          </cell>
        </row>
        <row r="255">
          <cell r="I255">
            <v>93567.453407382534</v>
          </cell>
        </row>
        <row r="256">
          <cell r="I256">
            <v>93018.331576081997</v>
          </cell>
        </row>
        <row r="257">
          <cell r="I257">
            <v>92467.150537914087</v>
          </cell>
        </row>
        <row r="258">
          <cell r="I258">
            <v>91913.902570853039</v>
          </cell>
        </row>
        <row r="259">
          <cell r="I259">
            <v>91358.579923915517</v>
          </cell>
        </row>
        <row r="260">
          <cell r="I260">
            <v>90801.174817051986</v>
          </cell>
        </row>
        <row r="261">
          <cell r="I261">
            <v>90241.679441037704</v>
          </cell>
        </row>
        <row r="262">
          <cell r="I262">
            <v>89680.085957363379</v>
          </cell>
        </row>
        <row r="263">
          <cell r="I263">
            <v>89116.38649812527</v>
          </cell>
        </row>
        <row r="264">
          <cell r="I264">
            <v>88550.573165915019</v>
          </cell>
        </row>
        <row r="265">
          <cell r="I265">
            <v>87982.638033708979</v>
          </cell>
        </row>
        <row r="266">
          <cell r="I266">
            <v>87412.573144757174</v>
          </cell>
        </row>
        <row r="267">
          <cell r="I267">
            <v>86840.370512471796</v>
          </cell>
        </row>
        <row r="268">
          <cell r="I268">
            <v>86266.022120315349</v>
          </cell>
        </row>
        <row r="269">
          <cell r="I269">
            <v>85689.519921688305</v>
          </cell>
        </row>
        <row r="270">
          <cell r="I270">
            <v>85110.855839816417</v>
          </cell>
        </row>
        <row r="271">
          <cell r="I271">
            <v>84530.021767637503</v>
          </cell>
        </row>
        <row r="272">
          <cell r="I272">
            <v>83947.009567687928</v>
          </cell>
        </row>
        <row r="273">
          <cell r="I273">
            <v>83361.811071988544</v>
          </cell>
        </row>
        <row r="274">
          <cell r="I274">
            <v>82774.418081930286</v>
          </cell>
        </row>
        <row r="275">
          <cell r="I275">
            <v>82184.822368159308</v>
          </cell>
        </row>
        <row r="276">
          <cell r="I276">
            <v>81593.015670461682</v>
          </cell>
        </row>
        <row r="277">
          <cell r="I277">
            <v>80998.989697647688</v>
          </cell>
        </row>
        <row r="278">
          <cell r="I278">
            <v>80402.736127435652</v>
          </cell>
        </row>
        <row r="279">
          <cell r="I279">
            <v>79804.24660633532</v>
          </cell>
        </row>
        <row r="280">
          <cell r="I280">
            <v>79203.512749530855</v>
          </cell>
        </row>
        <row r="281">
          <cell r="I281">
            <v>78600.526140763381</v>
          </cell>
        </row>
        <row r="282">
          <cell r="I282">
            <v>77995.278332213027</v>
          </cell>
        </row>
        <row r="283">
          <cell r="I283">
            <v>77387.760844380609</v>
          </cell>
        </row>
        <row r="284">
          <cell r="I284">
            <v>76777.96516596881</v>
          </cell>
        </row>
        <row r="285">
          <cell r="I285">
            <v>76165.88275376297</v>
          </cell>
        </row>
        <row r="286">
          <cell r="I286">
            <v>75551.505032511355</v>
          </cell>
        </row>
        <row r="287">
          <cell r="I287">
            <v>74934.823394805047</v>
          </cell>
        </row>
        <row r="288">
          <cell r="I288">
            <v>74315.829200957349</v>
          </cell>
        </row>
        <row r="289">
          <cell r="I289">
            <v>73694.513778882712</v>
          </cell>
        </row>
        <row r="290">
          <cell r="I290">
            <v>73070.868423975306</v>
          </cell>
        </row>
        <row r="291">
          <cell r="I291">
            <v>72444.884398986993</v>
          </cell>
        </row>
        <row r="292">
          <cell r="I292">
            <v>71816.552933904968</v>
          </cell>
        </row>
        <row r="293">
          <cell r="I293">
            <v>71185.865225828893</v>
          </cell>
        </row>
        <row r="294">
          <cell r="I294">
            <v>70552.812438847526</v>
          </cell>
        </row>
        <row r="295">
          <cell r="I295">
            <v>69917.385703914988</v>
          </cell>
        </row>
        <row r="296">
          <cell r="I296">
            <v>69279.576118726443</v>
          </cell>
        </row>
        <row r="297">
          <cell r="I297">
            <v>68639.374747593451</v>
          </cell>
        </row>
        <row r="298">
          <cell r="I298">
            <v>67996.772621318712</v>
          </cell>
        </row>
        <row r="299">
          <cell r="I299">
            <v>67351.760737070435</v>
          </cell>
        </row>
        <row r="300">
          <cell r="I300">
            <v>66704.330058256222</v>
          </cell>
        </row>
        <row r="301">
          <cell r="I301">
            <v>66054.471514396457</v>
          </cell>
        </row>
        <row r="302">
          <cell r="I302">
            <v>65402.17600099722</v>
          </cell>
        </row>
        <row r="303">
          <cell r="I303">
            <v>64747.434379422739</v>
          </cell>
        </row>
        <row r="304">
          <cell r="I304">
            <v>64090.237476767354</v>
          </cell>
        </row>
        <row r="305">
          <cell r="I305">
            <v>63430.576085727014</v>
          </cell>
        </row>
        <row r="306">
          <cell r="I306">
            <v>62768.440964470268</v>
          </cell>
        </row>
        <row r="307">
          <cell r="I307">
            <v>62103.822836508814</v>
          </cell>
        </row>
        <row r="308">
          <cell r="I308">
            <v>61436.712390567503</v>
          </cell>
        </row>
        <row r="309">
          <cell r="I309">
            <v>60767.100280453909</v>
          </cell>
        </row>
        <row r="310">
          <cell r="I310">
            <v>60094.977124927391</v>
          </cell>
        </row>
        <row r="311">
          <cell r="I311">
            <v>59420.333507567651</v>
          </cell>
        </row>
        <row r="312">
          <cell r="I312">
            <v>58743.159976642812</v>
          </cell>
        </row>
        <row r="313">
          <cell r="I313">
            <v>58063.447044977001</v>
          </cell>
        </row>
        <row r="314">
          <cell r="I314">
            <v>57381.185189817443</v>
          </cell>
        </row>
        <row r="315">
          <cell r="I315">
            <v>56696.364852701037</v>
          </cell>
        </row>
        <row r="316">
          <cell r="I316">
            <v>56008.976439320446</v>
          </cell>
        </row>
        <row r="317">
          <cell r="I317">
            <v>55319.010319389679</v>
          </cell>
        </row>
        <row r="318">
          <cell r="I318">
            <v>54626.456826509173</v>
          </cell>
        </row>
        <row r="319">
          <cell r="I319">
            <v>53931.306258030359</v>
          </cell>
        </row>
        <row r="320">
          <cell r="I320">
            <v>53233.548874919754</v>
          </cell>
        </row>
        <row r="321">
          <cell r="I321">
            <v>52533.174901622486</v>
          </cell>
        </row>
        <row r="322">
          <cell r="I322">
            <v>51830.174525925351</v>
          </cell>
        </row>
        <row r="323">
          <cell r="I323">
            <v>51124.537898819348</v>
          </cell>
        </row>
        <row r="324">
          <cell r="I324">
            <v>50416.255134361701</v>
          </cell>
        </row>
        <row r="325">
          <cell r="I325">
            <v>49705.316309537338</v>
          </cell>
        </row>
        <row r="326">
          <cell r="I326">
            <v>48991.711464119886</v>
          </cell>
        </row>
        <row r="327">
          <cell r="I327">
            <v>48275.430600532112</v>
          </cell>
        </row>
        <row r="328">
          <cell r="I328">
            <v>47556.463683705886</v>
          </cell>
        </row>
        <row r="329">
          <cell r="I329">
            <v>46834.800640941561</v>
          </cell>
        </row>
        <row r="330">
          <cell r="I330">
            <v>46110.431361766874</v>
          </cell>
        </row>
        <row r="331">
          <cell r="I331">
            <v>45383.345697795281</v>
          </cell>
        </row>
        <row r="332">
          <cell r="I332">
            <v>44653.533462583793</v>
          </cell>
        </row>
        <row r="333">
          <cell r="I333">
            <v>43920.984431490258</v>
          </cell>
        </row>
        <row r="334">
          <cell r="I334">
            <v>43185.688341530127</v>
          </cell>
        </row>
        <row r="335">
          <cell r="I335">
            <v>42447.634891232643</v>
          </cell>
        </row>
        <row r="336">
          <cell r="I336">
            <v>41706.813740496546</v>
          </cell>
        </row>
        <row r="337">
          <cell r="I337">
            <v>40963.214510445185</v>
          </cell>
        </row>
        <row r="338">
          <cell r="I338">
            <v>40216.826783281133</v>
          </cell>
        </row>
        <row r="339">
          <cell r="I339">
            <v>39467.64010214022</v>
          </cell>
        </row>
        <row r="340">
          <cell r="I340">
            <v>38715.643970945028</v>
          </cell>
        </row>
        <row r="341">
          <cell r="I341">
            <v>37960.827854257848</v>
          </cell>
        </row>
        <row r="342">
          <cell r="I342">
            <v>37203.181177133098</v>
          </cell>
        </row>
        <row r="343">
          <cell r="I343">
            <v>36442.693324969128</v>
          </cell>
        </row>
        <row r="344">
          <cell r="I344">
            <v>35679.353643359544</v>
          </cell>
        </row>
        <row r="345">
          <cell r="I345">
            <v>34913.151437943925</v>
          </cell>
        </row>
        <row r="346">
          <cell r="I346">
            <v>34144.075974257998</v>
          </cell>
        </row>
        <row r="347">
          <cell r="I347">
            <v>33372.116477583244</v>
          </cell>
        </row>
        <row r="348">
          <cell r="I348">
            <v>32597.26213279596</v>
          </cell>
        </row>
        <row r="349">
          <cell r="I349">
            <v>31819.502084215725</v>
          </cell>
        </row>
        <row r="350">
          <cell r="I350">
            <v>31038.825435453313</v>
          </cell>
        </row>
        <row r="351">
          <cell r="I351">
            <v>30255.221249258044</v>
          </cell>
        </row>
        <row r="352">
          <cell r="I352">
            <v>29468.67854736454</v>
          </cell>
        </row>
        <row r="353">
          <cell r="I353">
            <v>28679.186310338937</v>
          </cell>
        </row>
        <row r="354">
          <cell r="I354">
            <v>27886.733477424488</v>
          </cell>
        </row>
        <row r="355">
          <cell r="I355">
            <v>27091.308946386609</v>
          </cell>
        </row>
        <row r="356">
          <cell r="I356">
            <v>26292.90157335734</v>
          </cell>
        </row>
        <row r="357">
          <cell r="I357">
            <v>25491.500172679211</v>
          </cell>
        </row>
        <row r="358">
          <cell r="I358">
            <v>24687.093516748537</v>
          </cell>
        </row>
        <row r="359">
          <cell r="I359">
            <v>23879.670335858122</v>
          </cell>
        </row>
        <row r="360">
          <cell r="I360">
            <v>23069.21931803937</v>
          </cell>
        </row>
        <row r="361">
          <cell r="I361">
            <v>22255.729108903797</v>
          </cell>
        </row>
        <row r="362">
          <cell r="I362">
            <v>21439.188311483966</v>
          </cell>
        </row>
        <row r="363">
          <cell r="I363">
            <v>20619.585486073811</v>
          </cell>
        </row>
        <row r="364">
          <cell r="I364">
            <v>19796.909150068368</v>
          </cell>
        </row>
        <row r="365">
          <cell r="I365">
            <v>18971.147777802904</v>
          </cell>
        </row>
        <row r="366">
          <cell r="I366">
            <v>18142.289800391445</v>
          </cell>
        </row>
        <row r="367">
          <cell r="I367">
            <v>17310.323605564692</v>
          </cell>
        </row>
        <row r="368">
          <cell r="I368">
            <v>16475.237537507339</v>
          </cell>
        </row>
        <row r="369">
          <cell r="I369">
            <v>15637.019896694772</v>
          </cell>
        </row>
        <row r="370">
          <cell r="I370">
            <v>14795.658939729157</v>
          </cell>
        </row>
        <row r="371">
          <cell r="I371">
            <v>13951.14287917492</v>
          </cell>
        </row>
        <row r="372">
          <cell r="I372">
            <v>13103.459883393605</v>
          </cell>
        </row>
        <row r="373">
          <cell r="I373">
            <v>12252.598076378112</v>
          </cell>
        </row>
        <row r="374">
          <cell r="I374">
            <v>11398.545537586309</v>
          </cell>
        </row>
        <row r="375">
          <cell r="I375">
            <v>10541.290301774037</v>
          </cell>
        </row>
        <row r="376">
          <cell r="I376">
            <v>9680.82035882747</v>
          </cell>
        </row>
        <row r="377">
          <cell r="I377">
            <v>8817.1236535948519</v>
          </cell>
        </row>
        <row r="378">
          <cell r="I378">
            <v>7950.188085717612</v>
          </cell>
        </row>
        <row r="379">
          <cell r="I379">
            <v>7080.0015094608325</v>
          </cell>
        </row>
        <row r="380">
          <cell r="I380">
            <v>6206.5517335430904</v>
          </cell>
        </row>
        <row r="381">
          <cell r="I381">
            <v>5329.8265209656565</v>
          </cell>
        </row>
        <row r="382">
          <cell r="I382">
            <v>4449.813588841057</v>
          </cell>
        </row>
        <row r="383">
          <cell r="I383">
            <v>3566.5006082209907</v>
          </cell>
        </row>
        <row r="384">
          <cell r="I384">
            <v>2679.8752039235987</v>
          </cell>
        </row>
        <row r="385">
          <cell r="I385">
            <v>1789.9249543600918</v>
          </cell>
        </row>
        <row r="386">
          <cell r="I386">
            <v>896.63739136072161</v>
          </cell>
        </row>
        <row r="387">
          <cell r="I38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Normal="100" workbookViewId="0">
      <selection activeCell="I11" sqref="I11"/>
    </sheetView>
  </sheetViews>
  <sheetFormatPr defaultColWidth="9.140625" defaultRowHeight="12.75" x14ac:dyDescent="0.2"/>
  <cols>
    <col min="1" max="1" width="27.5703125" style="1" customWidth="1"/>
    <col min="2" max="2" width="9" style="1" customWidth="1"/>
    <col min="3" max="3" width="9.7109375" style="1" customWidth="1"/>
    <col min="4" max="4" width="10.42578125" style="1" customWidth="1"/>
    <col min="5" max="5" width="0.140625" style="1" hidden="1" customWidth="1"/>
    <col min="6" max="6" width="9.140625" style="1" customWidth="1"/>
    <col min="7" max="7" width="17.7109375" style="1" customWidth="1"/>
    <col min="8" max="9" width="9.85546875" style="1" customWidth="1"/>
    <col min="10" max="16384" width="9.140625" style="1"/>
  </cols>
  <sheetData>
    <row r="1" spans="1:9" ht="36" customHeight="1" x14ac:dyDescent="0.3">
      <c r="A1" s="252" t="s">
        <v>35</v>
      </c>
      <c r="B1" s="252"/>
      <c r="C1" s="253" t="s">
        <v>1</v>
      </c>
      <c r="D1" s="253"/>
      <c r="E1" s="253"/>
      <c r="F1" s="253"/>
      <c r="G1" s="268" t="s">
        <v>297</v>
      </c>
      <c r="H1" s="268"/>
      <c r="I1" s="268"/>
    </row>
    <row r="2" spans="1:9" ht="15.95" customHeight="1" x14ac:dyDescent="0.2">
      <c r="A2" s="273" t="s">
        <v>0</v>
      </c>
      <c r="B2" s="273"/>
      <c r="C2" s="273"/>
      <c r="D2" s="273"/>
      <c r="E2" s="273"/>
      <c r="F2" s="273"/>
      <c r="G2" s="274" t="s">
        <v>183</v>
      </c>
      <c r="H2" s="274"/>
      <c r="I2" s="274"/>
    </row>
    <row r="3" spans="1:9" ht="13.5" customHeight="1" x14ac:dyDescent="0.2">
      <c r="A3" s="257" t="s">
        <v>4</v>
      </c>
      <c r="B3" s="258"/>
      <c r="C3" s="259"/>
      <c r="D3" s="276" t="s">
        <v>179</v>
      </c>
      <c r="E3" s="277"/>
      <c r="F3" s="278"/>
      <c r="G3" s="285" t="s">
        <v>6</v>
      </c>
      <c r="H3" s="286"/>
      <c r="I3" s="287"/>
    </row>
    <row r="4" spans="1:9" ht="12.95" customHeight="1" x14ac:dyDescent="0.2">
      <c r="A4" s="288"/>
      <c r="B4" s="289"/>
      <c r="C4" s="290"/>
      <c r="D4" s="279"/>
      <c r="E4" s="280"/>
      <c r="F4" s="281"/>
      <c r="G4" s="269" t="s">
        <v>7</v>
      </c>
      <c r="H4" s="270"/>
      <c r="I4" s="46"/>
    </row>
    <row r="5" spans="1:9" ht="12.6" customHeight="1" x14ac:dyDescent="0.25">
      <c r="A5" s="291"/>
      <c r="B5" s="292"/>
      <c r="C5" s="293"/>
      <c r="D5" s="282"/>
      <c r="E5" s="283"/>
      <c r="F5" s="284"/>
      <c r="G5" s="271" t="s">
        <v>5</v>
      </c>
      <c r="H5" s="272"/>
      <c r="I5" s="46"/>
    </row>
    <row r="6" spans="1:9" ht="12.95" customHeight="1" x14ac:dyDescent="0.2">
      <c r="A6" s="64" t="s">
        <v>2</v>
      </c>
      <c r="B6" s="275" t="s">
        <v>3</v>
      </c>
      <c r="C6" s="259"/>
      <c r="D6" s="257" t="s">
        <v>174</v>
      </c>
      <c r="E6" s="258"/>
      <c r="F6" s="259"/>
      <c r="G6" s="263" t="s">
        <v>46</v>
      </c>
      <c r="H6" s="264"/>
      <c r="I6" s="265"/>
    </row>
    <row r="7" spans="1:9" ht="13.5" customHeight="1" x14ac:dyDescent="0.3">
      <c r="A7" s="71"/>
      <c r="B7" s="107"/>
      <c r="C7" s="108" t="str">
        <f>CONCATENATE("xxx-xx-",RIGHT(B7, 4))</f>
        <v>xxx-xx-</v>
      </c>
      <c r="D7" s="254"/>
      <c r="E7" s="255"/>
      <c r="F7" s="256"/>
      <c r="G7" s="266" t="s">
        <v>49</v>
      </c>
      <c r="H7" s="267"/>
      <c r="I7" s="46"/>
    </row>
    <row r="8" spans="1:9" ht="12.95" customHeight="1" x14ac:dyDescent="0.2">
      <c r="A8" s="65" t="s">
        <v>39</v>
      </c>
      <c r="B8" s="257" t="s">
        <v>40</v>
      </c>
      <c r="C8" s="259"/>
      <c r="D8" s="257" t="s">
        <v>175</v>
      </c>
      <c r="E8" s="258"/>
      <c r="F8" s="259"/>
      <c r="G8" s="266" t="s">
        <v>50</v>
      </c>
      <c r="H8" s="267"/>
      <c r="I8" s="46"/>
    </row>
    <row r="9" spans="1:9" ht="13.5" customHeight="1" x14ac:dyDescent="0.2">
      <c r="A9" s="72"/>
      <c r="B9" s="107"/>
      <c r="C9" s="108" t="str">
        <f>CONCATENATE("xxx-xx-",RIGHT(B9, 4))</f>
        <v>xxx-xx-</v>
      </c>
      <c r="D9" s="260"/>
      <c r="E9" s="261"/>
      <c r="F9" s="262"/>
      <c r="G9" s="266" t="s">
        <v>51</v>
      </c>
      <c r="H9" s="267"/>
      <c r="I9" s="46"/>
    </row>
    <row r="10" spans="1:9" ht="12.95" customHeight="1" x14ac:dyDescent="0.2">
      <c r="A10" s="306" t="s">
        <v>58</v>
      </c>
      <c r="B10" s="257" t="s">
        <v>47</v>
      </c>
      <c r="C10" s="259"/>
      <c r="D10" s="324" t="s">
        <v>61</v>
      </c>
      <c r="E10" s="325"/>
      <c r="F10" s="325"/>
      <c r="G10" s="263" t="s">
        <v>52</v>
      </c>
      <c r="H10" s="264"/>
      <c r="I10" s="265"/>
    </row>
    <row r="11" spans="1:9" ht="12.95" customHeight="1" x14ac:dyDescent="0.2">
      <c r="A11" s="307"/>
      <c r="B11" s="304" t="s">
        <v>287</v>
      </c>
      <c r="C11" s="305"/>
      <c r="D11" s="326"/>
      <c r="E11" s="327"/>
      <c r="F11" s="327"/>
      <c r="G11" s="266" t="s">
        <v>45</v>
      </c>
      <c r="H11" s="267"/>
      <c r="I11" s="45">
        <v>0</v>
      </c>
    </row>
    <row r="12" spans="1:9" ht="12.95" customHeight="1" x14ac:dyDescent="0.2">
      <c r="A12" s="21">
        <f>D27</f>
        <v>0</v>
      </c>
      <c r="B12" s="310">
        <f>TRUNC(A12 * 0.015,2)</f>
        <v>0</v>
      </c>
      <c r="C12" s="311"/>
      <c r="D12" s="310">
        <f>(A12+(FLOOR(B12,1)-(FLOOR(D31,1))))</f>
        <v>0</v>
      </c>
      <c r="E12" s="332"/>
      <c r="F12" s="332"/>
      <c r="G12" s="266" t="s">
        <v>43</v>
      </c>
      <c r="H12" s="267"/>
      <c r="I12" s="44">
        <v>0</v>
      </c>
    </row>
    <row r="13" spans="1:9" ht="12.95" customHeight="1" x14ac:dyDescent="0.2">
      <c r="A13" s="65" t="s">
        <v>31</v>
      </c>
      <c r="B13" s="257" t="s">
        <v>178</v>
      </c>
      <c r="C13" s="259"/>
      <c r="D13" s="257" t="s">
        <v>32</v>
      </c>
      <c r="E13" s="258"/>
      <c r="F13" s="258"/>
      <c r="G13" s="269" t="s">
        <v>44</v>
      </c>
      <c r="H13" s="270"/>
      <c r="I13" s="333">
        <f>I11-I12</f>
        <v>0</v>
      </c>
    </row>
    <row r="14" spans="1:9" ht="12.95" customHeight="1" x14ac:dyDescent="0.2">
      <c r="A14" s="43">
        <v>0</v>
      </c>
      <c r="B14" s="308">
        <v>0</v>
      </c>
      <c r="C14" s="309"/>
      <c r="D14" s="312">
        <v>0</v>
      </c>
      <c r="E14" s="313"/>
      <c r="F14" s="313"/>
      <c r="G14" s="271"/>
      <c r="H14" s="272"/>
      <c r="I14" s="334"/>
    </row>
    <row r="15" spans="1:9" ht="12.95" customHeight="1" x14ac:dyDescent="0.2">
      <c r="A15" s="66" t="s">
        <v>33</v>
      </c>
      <c r="B15" s="3"/>
      <c r="C15" s="298" t="s">
        <v>48</v>
      </c>
      <c r="D15" s="299"/>
      <c r="E15" s="299"/>
      <c r="F15" s="300"/>
      <c r="G15" s="257" t="s">
        <v>197</v>
      </c>
      <c r="H15" s="258"/>
      <c r="I15" s="259"/>
    </row>
    <row r="16" spans="1:9" ht="12.95" customHeight="1" x14ac:dyDescent="0.2">
      <c r="A16" s="234"/>
      <c r="B16" s="301"/>
      <c r="C16" s="328">
        <v>0</v>
      </c>
      <c r="D16" s="329"/>
      <c r="E16" s="329"/>
      <c r="F16" s="330"/>
      <c r="G16" s="317">
        <v>0</v>
      </c>
      <c r="H16" s="318"/>
      <c r="I16" s="319"/>
    </row>
    <row r="17" spans="1:10" ht="25.5" customHeight="1" x14ac:dyDescent="0.2">
      <c r="A17" s="229" t="s">
        <v>66</v>
      </c>
      <c r="B17" s="230"/>
      <c r="C17" s="230"/>
      <c r="D17" s="231"/>
      <c r="E17" s="229" t="s">
        <v>8</v>
      </c>
      <c r="F17" s="230"/>
      <c r="G17" s="231"/>
      <c r="H17" s="63" t="s">
        <v>10</v>
      </c>
      <c r="I17" s="63" t="s">
        <v>9</v>
      </c>
    </row>
    <row r="18" spans="1:10" ht="13.5" customHeight="1" x14ac:dyDescent="0.2">
      <c r="A18" s="209" t="s">
        <v>42</v>
      </c>
      <c r="B18" s="209"/>
      <c r="C18" s="209"/>
      <c r="D18" s="38">
        <v>0</v>
      </c>
      <c r="E18" s="209" t="s">
        <v>21</v>
      </c>
      <c r="F18" s="209"/>
      <c r="G18" s="209"/>
      <c r="H18" s="39">
        <v>0</v>
      </c>
      <c r="I18" s="40">
        <v>0</v>
      </c>
    </row>
    <row r="19" spans="1:10" ht="13.5" customHeight="1" x14ac:dyDescent="0.2">
      <c r="A19" s="209" t="s">
        <v>11</v>
      </c>
      <c r="B19" s="209"/>
      <c r="C19" s="209"/>
      <c r="D19" s="38">
        <v>0</v>
      </c>
      <c r="E19" s="209" t="s">
        <v>22</v>
      </c>
      <c r="F19" s="209"/>
      <c r="G19" s="209"/>
      <c r="H19" s="39">
        <v>0</v>
      </c>
      <c r="I19" s="5"/>
    </row>
    <row r="20" spans="1:10" ht="13.5" customHeight="1" x14ac:dyDescent="0.2">
      <c r="A20" s="209" t="s">
        <v>199</v>
      </c>
      <c r="B20" s="209"/>
      <c r="C20" s="209"/>
      <c r="D20" s="38">
        <v>0</v>
      </c>
      <c r="E20" s="209" t="s">
        <v>23</v>
      </c>
      <c r="F20" s="209"/>
      <c r="G20" s="209"/>
      <c r="H20" s="39">
        <v>0</v>
      </c>
      <c r="I20" s="40">
        <v>0</v>
      </c>
    </row>
    <row r="21" spans="1:10" ht="13.5" customHeight="1" x14ac:dyDescent="0.2">
      <c r="A21" s="209" t="s">
        <v>200</v>
      </c>
      <c r="B21" s="209"/>
      <c r="C21" s="209"/>
      <c r="D21" s="22">
        <f>SUM(D17:D18)-D19</f>
        <v>0</v>
      </c>
      <c r="E21" s="209" t="s">
        <v>24</v>
      </c>
      <c r="F21" s="209"/>
      <c r="G21" s="209"/>
      <c r="H21" s="13">
        <f>SUM(H18:H20)</f>
        <v>0</v>
      </c>
      <c r="I21" s="5"/>
    </row>
    <row r="22" spans="1:10" ht="12.95" customHeight="1" x14ac:dyDescent="0.2">
      <c r="A22" s="209" t="s">
        <v>270</v>
      </c>
      <c r="B22" s="209"/>
      <c r="C22" s="209"/>
      <c r="D22" s="38">
        <v>0</v>
      </c>
      <c r="E22" s="229" t="s">
        <v>25</v>
      </c>
      <c r="F22" s="230"/>
      <c r="G22" s="230"/>
      <c r="H22" s="230"/>
      <c r="I22" s="231"/>
    </row>
    <row r="23" spans="1:10" ht="12.95" customHeight="1" x14ac:dyDescent="0.2">
      <c r="A23" s="314" t="s">
        <v>271</v>
      </c>
      <c r="B23" s="314"/>
      <c r="C23" s="314"/>
      <c r="D23" s="335">
        <f>IF(D21&gt;50000,(D21 * 0.9775),(D21* 0.9875))</f>
        <v>0</v>
      </c>
      <c r="E23" s="209" t="s">
        <v>26</v>
      </c>
      <c r="F23" s="209"/>
      <c r="G23" s="209"/>
      <c r="H23" s="209"/>
      <c r="I23" s="83" t="e">
        <f>-PMT(D14/12,B14*12,D12,0,0)</f>
        <v>#NUM!</v>
      </c>
    </row>
    <row r="24" spans="1:10" ht="12.95" customHeight="1" x14ac:dyDescent="0.2">
      <c r="A24" s="295" t="s">
        <v>12</v>
      </c>
      <c r="B24" s="296"/>
      <c r="C24" s="297"/>
      <c r="D24" s="336"/>
      <c r="E24" s="212" t="s">
        <v>27</v>
      </c>
      <c r="F24" s="209"/>
      <c r="G24" s="209"/>
      <c r="H24" s="209"/>
      <c r="I24" s="39">
        <v>0</v>
      </c>
    </row>
    <row r="25" spans="1:10" ht="12.95" customHeight="1" x14ac:dyDescent="0.2">
      <c r="A25" s="322" t="s">
        <v>13</v>
      </c>
      <c r="B25" s="323"/>
      <c r="C25" s="331"/>
      <c r="D25" s="337"/>
      <c r="E25" s="209" t="s">
        <v>74</v>
      </c>
      <c r="F25" s="209"/>
      <c r="G25" s="209"/>
      <c r="H25" s="209"/>
      <c r="I25" s="39">
        <v>0</v>
      </c>
    </row>
    <row r="26" spans="1:10" ht="12.95" customHeight="1" x14ac:dyDescent="0.2">
      <c r="A26" s="316" t="s">
        <v>273</v>
      </c>
      <c r="B26" s="316"/>
      <c r="C26" s="316"/>
      <c r="D26" s="30">
        <f>TRUNC(IF(D23&lt;=I35,(IF(D23&lt;=G16,D23,G16)),(IF(I35&lt;=G16,I35,G16))))</f>
        <v>0</v>
      </c>
      <c r="E26" s="209" t="s">
        <v>28</v>
      </c>
      <c r="F26" s="209"/>
      <c r="G26" s="209"/>
      <c r="H26" s="209"/>
      <c r="I26" s="39">
        <v>84</v>
      </c>
    </row>
    <row r="27" spans="1:10" ht="12.95" customHeight="1" x14ac:dyDescent="0.2">
      <c r="A27" s="210" t="s">
        <v>272</v>
      </c>
      <c r="B27" s="211"/>
      <c r="C27" s="212"/>
      <c r="D27" s="54">
        <v>0</v>
      </c>
      <c r="E27" s="213" t="s">
        <v>76</v>
      </c>
      <c r="F27" s="213"/>
      <c r="G27" s="213"/>
      <c r="H27" s="213"/>
      <c r="I27" s="39">
        <v>0</v>
      </c>
    </row>
    <row r="28" spans="1:10" ht="12.95" customHeight="1" x14ac:dyDescent="0.2">
      <c r="A28" s="209" t="s">
        <v>277</v>
      </c>
      <c r="B28" s="209"/>
      <c r="C28" s="209"/>
      <c r="D28" s="11">
        <f>D21-D27+I13</f>
        <v>0</v>
      </c>
      <c r="E28" s="209" t="s">
        <v>29</v>
      </c>
      <c r="F28" s="209"/>
      <c r="G28" s="209"/>
      <c r="H28" s="209"/>
      <c r="I28" s="39">
        <v>0</v>
      </c>
      <c r="J28" s="55"/>
    </row>
    <row r="29" spans="1:10" ht="12.95" customHeight="1" x14ac:dyDescent="0.2">
      <c r="A29" s="209" t="s">
        <v>278</v>
      </c>
      <c r="B29" s="209"/>
      <c r="C29" s="209"/>
      <c r="D29" s="40">
        <v>0</v>
      </c>
      <c r="E29" s="209" t="s">
        <v>261</v>
      </c>
      <c r="F29" s="209"/>
      <c r="G29" s="209"/>
      <c r="H29" s="209"/>
      <c r="I29" s="194">
        <v>0</v>
      </c>
      <c r="J29" s="55"/>
    </row>
    <row r="30" spans="1:10" ht="12.95" customHeight="1" x14ac:dyDescent="0.2">
      <c r="A30" s="209" t="s">
        <v>279</v>
      </c>
      <c r="B30" s="209"/>
      <c r="C30" s="209"/>
      <c r="D30" s="40">
        <v>0</v>
      </c>
      <c r="E30" s="209" t="s">
        <v>244</v>
      </c>
      <c r="F30" s="209"/>
      <c r="G30" s="209"/>
      <c r="H30" s="209"/>
      <c r="I30" s="13" t="e">
        <f>SUM(I23:I29)</f>
        <v>#NUM!</v>
      </c>
    </row>
    <row r="31" spans="1:10" ht="12.95" customHeight="1" x14ac:dyDescent="0.2">
      <c r="A31" s="210" t="s">
        <v>59</v>
      </c>
      <c r="B31" s="211"/>
      <c r="C31" s="42"/>
      <c r="D31" s="40">
        <v>0</v>
      </c>
      <c r="E31" s="209" t="s">
        <v>245</v>
      </c>
      <c r="F31" s="209"/>
      <c r="G31" s="209"/>
      <c r="H31" s="209"/>
      <c r="I31" s="17">
        <f>H21</f>
        <v>0</v>
      </c>
      <c r="J31" s="55"/>
    </row>
    <row r="32" spans="1:10" ht="12.95" customHeight="1" x14ac:dyDescent="0.2">
      <c r="A32" s="210" t="s">
        <v>280</v>
      </c>
      <c r="B32" s="211"/>
      <c r="C32" s="212"/>
      <c r="D32" s="40">
        <v>0</v>
      </c>
      <c r="E32" s="82"/>
      <c r="F32" s="210" t="s">
        <v>246</v>
      </c>
      <c r="G32" s="211"/>
      <c r="H32" s="212"/>
      <c r="I32" s="13" t="e">
        <f>SUM(I30:I31)</f>
        <v>#NUM!</v>
      </c>
    </row>
    <row r="33" spans="1:10" ht="12.95" customHeight="1" x14ac:dyDescent="0.2">
      <c r="A33" s="209" t="s">
        <v>288</v>
      </c>
      <c r="B33" s="209"/>
      <c r="C33" s="209"/>
      <c r="D33" s="10">
        <f>SUM(D28:D32)</f>
        <v>0</v>
      </c>
      <c r="E33" s="82" t="s">
        <v>30</v>
      </c>
      <c r="F33" s="230" t="s">
        <v>30</v>
      </c>
      <c r="G33" s="230"/>
      <c r="H33" s="230"/>
      <c r="I33" s="205" t="e">
        <f>IF(I38&gt;1,"x","")</f>
        <v>#DIV/0!</v>
      </c>
    </row>
    <row r="34" spans="1:10" ht="12.95" customHeight="1" x14ac:dyDescent="0.2">
      <c r="A34" s="210" t="s">
        <v>281</v>
      </c>
      <c r="B34" s="211"/>
      <c r="C34" s="212"/>
      <c r="D34" s="40">
        <v>0</v>
      </c>
      <c r="E34" s="209" t="s">
        <v>284</v>
      </c>
      <c r="F34" s="209"/>
      <c r="G34" s="209"/>
      <c r="H34" s="209"/>
      <c r="I34" s="144" t="e">
        <f>IF(C16&lt;D21,(SUM(D27/C16)),(SUM(D27/D21)))</f>
        <v>#DIV/0!</v>
      </c>
    </row>
    <row r="35" spans="1:10" ht="12.95" customHeight="1" x14ac:dyDescent="0.2">
      <c r="A35" s="210" t="s">
        <v>285</v>
      </c>
      <c r="B35" s="211"/>
      <c r="C35" s="212"/>
      <c r="D35" s="11">
        <f>SUM(D33-D34)</f>
        <v>0</v>
      </c>
      <c r="E35" s="296" t="s">
        <v>63</v>
      </c>
      <c r="F35" s="296"/>
      <c r="G35" s="296"/>
      <c r="H35" s="296"/>
      <c r="I35" s="320">
        <f>TRUNC(IF(C16&gt;=50000,(C16*0.9775),(C16*0.9875)))</f>
        <v>0</v>
      </c>
    </row>
    <row r="36" spans="1:10" ht="12.95" customHeight="1" x14ac:dyDescent="0.2">
      <c r="A36" s="209" t="s">
        <v>282</v>
      </c>
      <c r="B36" s="209"/>
      <c r="C36" s="209"/>
      <c r="D36" s="40">
        <v>0</v>
      </c>
      <c r="E36" s="122" t="s">
        <v>41</v>
      </c>
      <c r="F36" s="322" t="s">
        <v>205</v>
      </c>
      <c r="G36" s="323"/>
      <c r="H36" s="323"/>
      <c r="I36" s="321"/>
    </row>
    <row r="37" spans="1:10" ht="12.95" customHeight="1" x14ac:dyDescent="0.2">
      <c r="A37" s="209" t="s">
        <v>283</v>
      </c>
      <c r="B37" s="209"/>
      <c r="C37" s="209"/>
      <c r="D37" s="40">
        <v>0</v>
      </c>
      <c r="E37" s="210" t="s">
        <v>247</v>
      </c>
      <c r="F37" s="211"/>
      <c r="G37" s="211"/>
      <c r="H37" s="212"/>
      <c r="I37" s="86" t="e">
        <f>I32/D44</f>
        <v>#NUM!</v>
      </c>
      <c r="J37" s="9"/>
    </row>
    <row r="38" spans="1:10" ht="12.95" customHeight="1" x14ac:dyDescent="0.2">
      <c r="A38" s="315" t="s">
        <v>14</v>
      </c>
      <c r="B38" s="315"/>
      <c r="C38" s="315"/>
      <c r="D38" s="315"/>
      <c r="E38" s="199"/>
      <c r="F38" s="209" t="s">
        <v>276</v>
      </c>
      <c r="G38" s="209"/>
      <c r="H38" s="209"/>
      <c r="I38" s="206" t="e">
        <f>IF(C16&lt;D21,(SUM((D27+D22)/C16)),(SUM((D27+D22)/D21)))</f>
        <v>#DIV/0!</v>
      </c>
      <c r="J38" s="204"/>
    </row>
    <row r="39" spans="1:10" ht="13.5" customHeight="1" x14ac:dyDescent="0.2">
      <c r="A39" s="209" t="s">
        <v>15</v>
      </c>
      <c r="B39" s="209"/>
      <c r="C39" s="209"/>
      <c r="D39" s="40">
        <v>0</v>
      </c>
      <c r="E39" s="229" t="s">
        <v>56</v>
      </c>
      <c r="F39" s="230"/>
      <c r="G39" s="230"/>
      <c r="H39" s="231"/>
      <c r="I39" s="29">
        <f>D18</f>
        <v>0</v>
      </c>
      <c r="J39" s="9"/>
    </row>
    <row r="40" spans="1:10" ht="13.5" customHeight="1" x14ac:dyDescent="0.2">
      <c r="A40" s="210" t="s">
        <v>16</v>
      </c>
      <c r="B40" s="211"/>
      <c r="C40" s="212"/>
      <c r="D40" s="40">
        <v>0</v>
      </c>
      <c r="E40" s="121" t="s">
        <v>64</v>
      </c>
      <c r="F40" s="211" t="s">
        <v>64</v>
      </c>
      <c r="G40" s="211"/>
      <c r="H40" s="212"/>
      <c r="I40" s="31">
        <f>I39* 0.06</f>
        <v>0</v>
      </c>
      <c r="J40" s="9"/>
    </row>
    <row r="41" spans="1:10" ht="13.5" customHeight="1" x14ac:dyDescent="0.2">
      <c r="A41" s="209" t="s">
        <v>17</v>
      </c>
      <c r="B41" s="209"/>
      <c r="C41" s="209"/>
      <c r="D41" s="40">
        <v>0</v>
      </c>
      <c r="E41" s="210" t="s">
        <v>34</v>
      </c>
      <c r="F41" s="211"/>
      <c r="G41" s="211"/>
      <c r="H41" s="212"/>
      <c r="I41" s="41"/>
    </row>
    <row r="42" spans="1:10" ht="13.5" customHeight="1" x14ac:dyDescent="0.2">
      <c r="A42" s="210" t="s">
        <v>18</v>
      </c>
      <c r="B42" s="211"/>
      <c r="C42" s="212"/>
      <c r="D42" s="40">
        <v>0</v>
      </c>
      <c r="E42" s="73" t="s">
        <v>176</v>
      </c>
      <c r="F42" s="223" t="s">
        <v>173</v>
      </c>
      <c r="G42" s="294"/>
      <c r="H42" s="302">
        <v>0</v>
      </c>
      <c r="I42" s="302"/>
    </row>
    <row r="43" spans="1:10" ht="13.5" customHeight="1" x14ac:dyDescent="0.2">
      <c r="A43" s="209" t="s">
        <v>19</v>
      </c>
      <c r="B43" s="209"/>
      <c r="C43" s="209"/>
      <c r="D43" s="40">
        <v>0</v>
      </c>
      <c r="E43" s="74" t="s">
        <v>57</v>
      </c>
      <c r="F43" s="294" t="s">
        <v>177</v>
      </c>
      <c r="G43" s="224"/>
      <c r="H43" s="227"/>
      <c r="I43" s="228"/>
    </row>
    <row r="44" spans="1:10" ht="12.95" customHeight="1" x14ac:dyDescent="0.2">
      <c r="A44" s="213" t="s">
        <v>89</v>
      </c>
      <c r="B44" s="213"/>
      <c r="C44" s="213"/>
      <c r="D44" s="10">
        <f>SUM(D39:D43)</f>
        <v>0</v>
      </c>
      <c r="E44" s="74"/>
      <c r="F44" s="223" t="s">
        <v>57</v>
      </c>
      <c r="G44" s="224"/>
      <c r="H44" s="225">
        <v>0</v>
      </c>
      <c r="I44" s="226"/>
    </row>
    <row r="45" spans="1:10" ht="12.95" customHeight="1" x14ac:dyDescent="0.2">
      <c r="A45" s="229" t="s">
        <v>53</v>
      </c>
      <c r="B45" s="230"/>
      <c r="C45" s="230"/>
      <c r="D45" s="231"/>
      <c r="E45" s="69"/>
      <c r="F45" s="223" t="s">
        <v>274</v>
      </c>
      <c r="G45" s="224"/>
      <c r="H45" s="227"/>
      <c r="I45" s="228"/>
    </row>
    <row r="46" spans="1:10" ht="12.95" customHeight="1" x14ac:dyDescent="0.2">
      <c r="A46" s="251"/>
      <c r="B46" s="251"/>
      <c r="C46" s="251"/>
      <c r="D46" s="251"/>
      <c r="E46" s="123"/>
      <c r="F46" s="223" t="s">
        <v>275</v>
      </c>
      <c r="G46" s="224"/>
      <c r="H46" s="227"/>
      <c r="I46" s="228"/>
    </row>
    <row r="47" spans="1:10" ht="12.95" customHeight="1" x14ac:dyDescent="0.2">
      <c r="A47" s="251"/>
      <c r="B47" s="251"/>
      <c r="C47" s="251"/>
      <c r="D47" s="251"/>
      <c r="E47" s="203"/>
      <c r="F47" s="248" t="s">
        <v>286</v>
      </c>
      <c r="G47" s="249"/>
      <c r="H47" s="247"/>
      <c r="I47" s="247"/>
    </row>
    <row r="48" spans="1:10" ht="12.95" customHeight="1" x14ac:dyDescent="0.2">
      <c r="A48" s="251"/>
      <c r="B48" s="251"/>
      <c r="C48" s="251"/>
      <c r="D48" s="251"/>
      <c r="E48" s="203"/>
      <c r="F48" s="250" t="e">
        <f>IF((I33="x"),"ERROR: CLTV exceeds allowable ratio","")</f>
        <v>#DIV/0!</v>
      </c>
      <c r="G48" s="250"/>
      <c r="H48" s="250"/>
      <c r="I48" s="250"/>
    </row>
    <row r="49" spans="1:9" ht="12.95" customHeight="1" x14ac:dyDescent="0.2">
      <c r="A49" s="251"/>
      <c r="B49" s="251"/>
      <c r="C49" s="251"/>
      <c r="D49" s="251"/>
      <c r="E49" s="203"/>
      <c r="F49" s="250"/>
      <c r="G49" s="250"/>
      <c r="H49" s="250"/>
      <c r="I49" s="250"/>
    </row>
    <row r="50" spans="1:9" ht="12.95" customHeight="1" x14ac:dyDescent="0.2">
      <c r="A50" s="214" t="s">
        <v>196</v>
      </c>
      <c r="B50" s="215"/>
      <c r="C50" s="215"/>
      <c r="D50" s="215"/>
      <c r="E50" s="215"/>
      <c r="F50" s="215"/>
      <c r="G50" s="215"/>
      <c r="H50" s="215"/>
      <c r="I50" s="216"/>
    </row>
    <row r="51" spans="1:9" ht="12.95" customHeight="1" x14ac:dyDescent="0.2">
      <c r="A51" s="217" t="s">
        <v>191</v>
      </c>
      <c r="B51" s="218"/>
      <c r="C51" s="218"/>
      <c r="D51" s="218"/>
      <c r="E51" s="218"/>
      <c r="F51" s="218"/>
      <c r="G51" s="218"/>
      <c r="H51" s="218"/>
      <c r="I51" s="219"/>
    </row>
    <row r="52" spans="1:9" ht="12.95" customHeight="1" x14ac:dyDescent="0.2">
      <c r="A52" s="220"/>
      <c r="B52" s="221"/>
      <c r="C52" s="221"/>
      <c r="D52" s="221"/>
      <c r="E52" s="221"/>
      <c r="F52" s="221"/>
      <c r="G52" s="221"/>
      <c r="H52" s="221"/>
      <c r="I52" s="222"/>
    </row>
    <row r="53" spans="1:9" ht="12.95" customHeight="1" x14ac:dyDescent="0.2">
      <c r="A53" s="200" t="s">
        <v>36</v>
      </c>
      <c r="B53" s="244" t="s">
        <v>54</v>
      </c>
      <c r="C53" s="245"/>
      <c r="D53" s="246"/>
      <c r="E53" s="207"/>
      <c r="F53" s="208" t="s">
        <v>55</v>
      </c>
      <c r="G53" s="244" t="s">
        <v>60</v>
      </c>
      <c r="H53" s="246"/>
      <c r="I53" s="208" t="s">
        <v>55</v>
      </c>
    </row>
    <row r="54" spans="1:9" ht="12.95" customHeight="1" x14ac:dyDescent="0.2">
      <c r="A54" s="6" t="s">
        <v>37</v>
      </c>
      <c r="B54" s="232"/>
      <c r="C54" s="233"/>
      <c r="D54" s="233"/>
      <c r="E54" s="197"/>
      <c r="F54" s="236"/>
      <c r="G54" s="238"/>
      <c r="H54" s="239"/>
      <c r="I54" s="242"/>
    </row>
    <row r="55" spans="1:9" ht="12.95" customHeight="1" x14ac:dyDescent="0.2">
      <c r="A55" s="7" t="s">
        <v>38</v>
      </c>
      <c r="B55" s="234"/>
      <c r="C55" s="235"/>
      <c r="D55" s="235"/>
      <c r="E55" s="198"/>
      <c r="F55" s="237"/>
      <c r="G55" s="240"/>
      <c r="H55" s="241"/>
      <c r="I55" s="243"/>
    </row>
    <row r="56" spans="1:9" ht="12.95" customHeight="1" x14ac:dyDescent="0.2">
      <c r="A56" s="14" t="s">
        <v>65</v>
      </c>
      <c r="B56" s="14"/>
      <c r="C56" s="14"/>
      <c r="D56" s="14"/>
      <c r="E56" s="103"/>
      <c r="F56" s="14"/>
      <c r="G56" s="303" t="s">
        <v>294</v>
      </c>
      <c r="H56" s="303"/>
      <c r="I56" s="303"/>
    </row>
    <row r="57" spans="1:9" x14ac:dyDescent="0.2">
      <c r="E57" s="14"/>
    </row>
  </sheetData>
  <sheetProtection algorithmName="SHA-512" hashValue="LdbdC8WRW72IOAGgWBYzFBut3qoxmU6lOeV/yAFbIYEdGsvVND85djJA8Ndo3h3dGfj0WS0iKubJPzbnh566wA==" saltValue="+IM1J00qdDmHVh9uFft9dQ==" spinCount="100000" sheet="1" selectLockedCells="1"/>
  <dataConsolidate/>
  <mergeCells count="121">
    <mergeCell ref="G16:I16"/>
    <mergeCell ref="E37:H37"/>
    <mergeCell ref="I35:I36"/>
    <mergeCell ref="A31:B31"/>
    <mergeCell ref="A33:C33"/>
    <mergeCell ref="F36:H36"/>
    <mergeCell ref="E29:H29"/>
    <mergeCell ref="G11:H11"/>
    <mergeCell ref="D10:F11"/>
    <mergeCell ref="C16:F16"/>
    <mergeCell ref="E20:G20"/>
    <mergeCell ref="A25:C25"/>
    <mergeCell ref="D12:F12"/>
    <mergeCell ref="B13:C13"/>
    <mergeCell ref="A30:C30"/>
    <mergeCell ref="I13:I14"/>
    <mergeCell ref="E17:G17"/>
    <mergeCell ref="A27:C27"/>
    <mergeCell ref="E27:H27"/>
    <mergeCell ref="D23:D25"/>
    <mergeCell ref="E26:H26"/>
    <mergeCell ref="A21:C21"/>
    <mergeCell ref="A29:C29"/>
    <mergeCell ref="G56:I56"/>
    <mergeCell ref="B11:C11"/>
    <mergeCell ref="G12:H12"/>
    <mergeCell ref="A10:A11"/>
    <mergeCell ref="E35:H35"/>
    <mergeCell ref="B14:C14"/>
    <mergeCell ref="B12:C12"/>
    <mergeCell ref="A17:D17"/>
    <mergeCell ref="D13:F13"/>
    <mergeCell ref="D14:F14"/>
    <mergeCell ref="A20:C20"/>
    <mergeCell ref="E21:G21"/>
    <mergeCell ref="A22:C22"/>
    <mergeCell ref="A23:C23"/>
    <mergeCell ref="E23:H23"/>
    <mergeCell ref="E22:I22"/>
    <mergeCell ref="F33:H33"/>
    <mergeCell ref="A32:C32"/>
    <mergeCell ref="A35:C35"/>
    <mergeCell ref="A34:C34"/>
    <mergeCell ref="B10:C10"/>
    <mergeCell ref="F43:G43"/>
    <mergeCell ref="E31:H31"/>
    <mergeCell ref="A38:D38"/>
    <mergeCell ref="G10:I10"/>
    <mergeCell ref="A24:C24"/>
    <mergeCell ref="H45:I45"/>
    <mergeCell ref="G15:I15"/>
    <mergeCell ref="A45:D45"/>
    <mergeCell ref="A36:C36"/>
    <mergeCell ref="F38:H38"/>
    <mergeCell ref="F32:H32"/>
    <mergeCell ref="E18:G18"/>
    <mergeCell ref="A18:C18"/>
    <mergeCell ref="E30:H30"/>
    <mergeCell ref="C15:F15"/>
    <mergeCell ref="A16:B16"/>
    <mergeCell ref="E25:H25"/>
    <mergeCell ref="E24:H24"/>
    <mergeCell ref="E19:G19"/>
    <mergeCell ref="A19:C19"/>
    <mergeCell ref="E34:H34"/>
    <mergeCell ref="H42:I42"/>
    <mergeCell ref="A37:C37"/>
    <mergeCell ref="G13:H14"/>
    <mergeCell ref="A28:C28"/>
    <mergeCell ref="A26:C26"/>
    <mergeCell ref="E28:H28"/>
    <mergeCell ref="A1:B1"/>
    <mergeCell ref="C1:F1"/>
    <mergeCell ref="D7:F7"/>
    <mergeCell ref="D8:F8"/>
    <mergeCell ref="D9:F9"/>
    <mergeCell ref="G6:I6"/>
    <mergeCell ref="D6:F6"/>
    <mergeCell ref="G7:H7"/>
    <mergeCell ref="G8:H8"/>
    <mergeCell ref="G1:I1"/>
    <mergeCell ref="G4:H4"/>
    <mergeCell ref="G5:H5"/>
    <mergeCell ref="A2:F2"/>
    <mergeCell ref="G2:I2"/>
    <mergeCell ref="B6:C6"/>
    <mergeCell ref="B8:C8"/>
    <mergeCell ref="D3:F4"/>
    <mergeCell ref="D5:F5"/>
    <mergeCell ref="G3:I3"/>
    <mergeCell ref="A3:C3"/>
    <mergeCell ref="G9:H9"/>
    <mergeCell ref="A4:C5"/>
    <mergeCell ref="B54:D55"/>
    <mergeCell ref="F54:F55"/>
    <mergeCell ref="G54:H55"/>
    <mergeCell ref="I54:I55"/>
    <mergeCell ref="B53:D53"/>
    <mergeCell ref="G53:H53"/>
    <mergeCell ref="H47:I47"/>
    <mergeCell ref="F47:G47"/>
    <mergeCell ref="F48:I49"/>
    <mergeCell ref="A46:D49"/>
    <mergeCell ref="F46:G46"/>
    <mergeCell ref="H46:I46"/>
    <mergeCell ref="A41:C41"/>
    <mergeCell ref="A39:C39"/>
    <mergeCell ref="A40:C40"/>
    <mergeCell ref="A42:C42"/>
    <mergeCell ref="A44:C44"/>
    <mergeCell ref="A43:C43"/>
    <mergeCell ref="A50:I50"/>
    <mergeCell ref="A51:I52"/>
    <mergeCell ref="F44:G44"/>
    <mergeCell ref="H44:I44"/>
    <mergeCell ref="H43:I43"/>
    <mergeCell ref="E39:H39"/>
    <mergeCell ref="E41:H41"/>
    <mergeCell ref="F40:H40"/>
    <mergeCell ref="F45:G45"/>
    <mergeCell ref="F42:G42"/>
  </mergeCells>
  <phoneticPr fontId="2" type="noConversion"/>
  <dataValidations count="2">
    <dataValidation type="whole" operator="lessThanOrEqual" allowBlank="1" showInputMessage="1" showErrorMessage="1" errorTitle="Mortgage Exceeds Allowed Amount" error="This amount cannot exceed amount calculated in 14g.  Please re-enter an allowable amount for the base mortgage amount._x000a_" sqref="D27" xr:uid="{00000000-0002-0000-0000-000000000000}">
      <formula1>D26</formula1>
    </dataValidation>
    <dataValidation type="decimal" allowBlank="1" showErrorMessage="1" errorTitle="Amount Exceeds Allowed" error="This amount exceeds calculated amount based on mortgage amount.  Please enter an amount less than or equal to 1.5% of base mortgage amount." sqref="D31" xr:uid="{00000000-0002-0000-0000-000001000000}">
      <formula1>0</formula1>
      <formula2>(D27*0.015)</formula2>
    </dataValidation>
  </dataValidations>
  <pageMargins left="0.25" right="0.25" top="0.25" bottom="0.2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2"/>
  <sheetViews>
    <sheetView workbookViewId="0">
      <selection activeCell="Q15" sqref="Q15"/>
    </sheetView>
  </sheetViews>
  <sheetFormatPr defaultRowHeight="12.75" x14ac:dyDescent="0.2"/>
  <sheetData>
    <row r="2" spans="1:12" ht="56.25" customHeight="1" x14ac:dyDescent="0.2">
      <c r="A2" s="338" t="s">
        <v>296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</sheetData>
  <mergeCells count="1">
    <mergeCell ref="A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90"/>
  <sheetViews>
    <sheetView showGridLines="0" zoomScale="85" zoomScaleNormal="85" workbookViewId="0">
      <selection activeCell="C9" sqref="C9:I9"/>
    </sheetView>
  </sheetViews>
  <sheetFormatPr defaultColWidth="9.140625" defaultRowHeight="12.75" x14ac:dyDescent="0.2"/>
  <cols>
    <col min="1" max="1" width="8.7109375" style="127" customWidth="1"/>
    <col min="2" max="2" width="16.140625" style="127" customWidth="1"/>
    <col min="3" max="3" width="18.28515625" style="127" bestFit="1" customWidth="1"/>
    <col min="4" max="4" width="11.28515625" style="127" bestFit="1" customWidth="1"/>
    <col min="5" max="5" width="13.140625" style="127" customWidth="1"/>
    <col min="6" max="6" width="14.5703125" style="127" customWidth="1"/>
    <col min="7" max="7" width="12.5703125" style="127" customWidth="1"/>
    <col min="8" max="8" width="14.140625" style="127" customWidth="1"/>
    <col min="9" max="9" width="15" style="127" bestFit="1" customWidth="1"/>
    <col min="10" max="10" width="11.5703125" style="127" bestFit="1" customWidth="1"/>
    <col min="11" max="11" width="8.85546875" style="127" bestFit="1" customWidth="1"/>
    <col min="12" max="12" width="11.28515625" style="128" bestFit="1" customWidth="1"/>
    <col min="13" max="13" width="11.42578125" style="128" customWidth="1"/>
    <col min="14" max="14" width="11.5703125" style="128" customWidth="1"/>
    <col min="15" max="15" width="12.42578125" style="128" customWidth="1"/>
    <col min="16" max="16" width="9" style="129" customWidth="1"/>
    <col min="17" max="16384" width="9.140625" style="127"/>
  </cols>
  <sheetData>
    <row r="1" spans="1:16" s="153" customFormat="1" ht="15" customHeight="1" x14ac:dyDescent="0.25">
      <c r="A1" s="462" t="s">
        <v>252</v>
      </c>
      <c r="B1" s="462"/>
      <c r="C1" s="462"/>
      <c r="D1" s="462"/>
      <c r="E1" s="463" t="s">
        <v>1</v>
      </c>
      <c r="F1" s="463"/>
      <c r="G1" s="463"/>
      <c r="H1" s="465" t="s">
        <v>300</v>
      </c>
      <c r="I1" s="465"/>
      <c r="J1" s="9"/>
      <c r="K1" s="9"/>
      <c r="L1" s="151"/>
      <c r="M1" s="151"/>
      <c r="N1" s="151"/>
      <c r="O1" s="151"/>
      <c r="P1" s="152"/>
    </row>
    <row r="2" spans="1:16" s="153" customFormat="1" ht="15" customHeight="1" x14ac:dyDescent="0.25">
      <c r="A2" s="462"/>
      <c r="B2" s="462"/>
      <c r="C2" s="462"/>
      <c r="D2" s="462"/>
      <c r="E2" s="463"/>
      <c r="F2" s="463"/>
      <c r="G2" s="463"/>
      <c r="I2" s="153" t="s">
        <v>301</v>
      </c>
      <c r="J2" s="9"/>
      <c r="K2" s="9"/>
      <c r="L2" s="151"/>
      <c r="M2" s="151"/>
      <c r="N2" s="151"/>
      <c r="O2" s="151"/>
      <c r="P2" s="152"/>
    </row>
    <row r="3" spans="1:16" s="153" customFormat="1" ht="15" customHeight="1" x14ac:dyDescent="0.25">
      <c r="A3" s="462"/>
      <c r="B3" s="462"/>
      <c r="C3" s="462"/>
      <c r="D3" s="462"/>
      <c r="E3" s="463"/>
      <c r="F3" s="463"/>
      <c r="G3" s="463"/>
      <c r="J3" s="9"/>
      <c r="K3" s="9"/>
      <c r="L3" s="151"/>
      <c r="M3" s="151"/>
      <c r="N3" s="151"/>
      <c r="O3" s="151"/>
      <c r="P3" s="152"/>
    </row>
    <row r="4" spans="1:16" s="153" customFormat="1" ht="15" customHeight="1" x14ac:dyDescent="0.25">
      <c r="A4" s="154"/>
      <c r="B4" s="154"/>
      <c r="C4" s="154"/>
      <c r="D4" s="154"/>
      <c r="E4" s="155"/>
      <c r="F4" s="155"/>
      <c r="G4" s="155"/>
      <c r="J4" s="9"/>
      <c r="K4" s="9"/>
      <c r="L4" s="151"/>
      <c r="M4" s="151"/>
      <c r="N4" s="151"/>
      <c r="O4" s="151"/>
      <c r="P4" s="152"/>
    </row>
    <row r="5" spans="1:16" s="153" customFormat="1" ht="15.75" x14ac:dyDescent="0.25">
      <c r="A5" s="461" t="s">
        <v>253</v>
      </c>
      <c r="B5" s="461"/>
      <c r="C5" s="464"/>
      <c r="D5" s="464"/>
      <c r="E5" s="466"/>
      <c r="F5" s="466"/>
      <c r="G5" s="467"/>
      <c r="H5" s="467"/>
      <c r="I5" s="467"/>
      <c r="J5" s="9"/>
      <c r="K5" s="9"/>
      <c r="L5" s="151"/>
      <c r="M5" s="151"/>
      <c r="N5" s="151"/>
      <c r="O5" s="151"/>
      <c r="P5" s="152"/>
    </row>
    <row r="6" spans="1:16" s="153" customFormat="1" ht="15.75" x14ac:dyDescent="0.25">
      <c r="A6" s="156"/>
      <c r="B6" s="156"/>
      <c r="C6" s="157"/>
      <c r="D6" s="158"/>
      <c r="E6" s="157"/>
      <c r="F6" s="157"/>
      <c r="G6" s="157"/>
      <c r="H6" s="157"/>
      <c r="I6" s="157"/>
      <c r="J6" s="9"/>
      <c r="K6" s="9"/>
      <c r="L6" s="151"/>
      <c r="M6" s="151"/>
      <c r="N6" s="151"/>
      <c r="O6" s="151"/>
      <c r="P6" s="152"/>
    </row>
    <row r="7" spans="1:16" s="153" customFormat="1" ht="15.75" customHeight="1" x14ac:dyDescent="0.25">
      <c r="A7" s="461" t="s">
        <v>264</v>
      </c>
      <c r="B7" s="461"/>
      <c r="C7" s="464"/>
      <c r="D7" s="464"/>
      <c r="F7" s="468" t="s">
        <v>265</v>
      </c>
      <c r="G7" s="468"/>
      <c r="H7" s="464"/>
      <c r="I7" s="464"/>
      <c r="J7" s="9"/>
      <c r="K7" s="9"/>
      <c r="L7" s="151"/>
      <c r="M7" s="151"/>
      <c r="N7" s="151"/>
      <c r="O7" s="151"/>
      <c r="P7" s="152"/>
    </row>
    <row r="8" spans="1:16" s="153" customFormat="1" ht="15.75" x14ac:dyDescent="0.25">
      <c r="A8" s="156"/>
      <c r="B8" s="156"/>
      <c r="C8" s="157"/>
      <c r="D8" s="158"/>
      <c r="E8" s="157"/>
      <c r="F8" s="157"/>
      <c r="G8" s="157"/>
      <c r="H8" s="157"/>
      <c r="I8" s="157"/>
      <c r="J8" s="9"/>
      <c r="K8" s="9"/>
      <c r="L8" s="151"/>
      <c r="M8" s="151"/>
      <c r="N8" s="151"/>
      <c r="O8" s="151"/>
      <c r="P8" s="152"/>
    </row>
    <row r="9" spans="1:16" s="153" customFormat="1" ht="15.75" x14ac:dyDescent="0.25">
      <c r="A9" s="461" t="s">
        <v>266</v>
      </c>
      <c r="B9" s="461"/>
      <c r="C9" s="464"/>
      <c r="D9" s="464"/>
      <c r="E9" s="464"/>
      <c r="F9" s="464"/>
      <c r="G9" s="464"/>
      <c r="H9" s="464"/>
      <c r="I9" s="464"/>
      <c r="J9" s="9"/>
      <c r="K9" s="9"/>
      <c r="L9" s="151"/>
      <c r="M9" s="151"/>
      <c r="N9" s="151"/>
      <c r="O9" s="151"/>
      <c r="P9" s="152"/>
    </row>
    <row r="10" spans="1:16" s="153" customFormat="1" ht="15.75" x14ac:dyDescent="0.25">
      <c r="A10" s="159"/>
      <c r="B10" s="156"/>
      <c r="C10" s="157"/>
      <c r="D10" s="157"/>
      <c r="E10" s="157"/>
      <c r="F10" s="157"/>
      <c r="G10" s="157"/>
      <c r="H10" s="157"/>
      <c r="I10" s="157"/>
      <c r="J10" s="9"/>
      <c r="K10" s="9"/>
      <c r="L10" s="151"/>
      <c r="M10" s="151"/>
      <c r="N10" s="151"/>
      <c r="O10" s="151"/>
      <c r="P10" s="152"/>
    </row>
    <row r="11" spans="1:16" s="153" customFormat="1" ht="15.75" x14ac:dyDescent="0.25">
      <c r="A11" s="461" t="s">
        <v>267</v>
      </c>
      <c r="B11" s="461"/>
      <c r="C11" s="176"/>
      <c r="E11" s="160" t="s">
        <v>268</v>
      </c>
      <c r="F11" s="176"/>
      <c r="H11" s="160" t="s">
        <v>269</v>
      </c>
      <c r="I11" s="176"/>
      <c r="J11" s="9"/>
      <c r="K11" s="9"/>
      <c r="L11" s="151"/>
      <c r="M11" s="151"/>
      <c r="N11" s="151"/>
      <c r="O11" s="151"/>
      <c r="P11" s="152"/>
    </row>
    <row r="12" spans="1:16" s="153" customFormat="1" ht="15" customHeight="1" x14ac:dyDescent="0.25">
      <c r="A12" s="157"/>
      <c r="B12" s="157"/>
      <c r="C12" s="157"/>
      <c r="D12" s="157"/>
      <c r="E12" s="157"/>
      <c r="F12" s="157"/>
      <c r="G12" s="157"/>
      <c r="H12" s="161"/>
      <c r="I12" s="161"/>
      <c r="J12" s="9"/>
      <c r="K12" s="9"/>
      <c r="L12" s="151"/>
      <c r="M12" s="151"/>
      <c r="N12" s="151"/>
      <c r="O12" s="151"/>
      <c r="P12" s="152"/>
    </row>
    <row r="13" spans="1:16" s="126" customFormat="1" x14ac:dyDescent="0.2">
      <c r="L13" s="180"/>
      <c r="M13" s="180"/>
      <c r="N13" s="180"/>
      <c r="O13" s="180"/>
      <c r="P13" s="181"/>
    </row>
    <row r="14" spans="1:16" s="126" customFormat="1" ht="18" customHeight="1" x14ac:dyDescent="0.25">
      <c r="A14" s="185"/>
      <c r="B14" s="459" t="s">
        <v>217</v>
      </c>
      <c r="C14" s="459"/>
      <c r="D14" s="459"/>
      <c r="E14" s="179"/>
      <c r="F14" s="456" t="s">
        <v>218</v>
      </c>
      <c r="G14" s="457"/>
      <c r="H14" s="458"/>
      <c r="I14" s="182"/>
      <c r="L14" s="180"/>
      <c r="M14" s="180"/>
      <c r="N14" s="180"/>
      <c r="O14" s="180"/>
      <c r="P14" s="181"/>
    </row>
    <row r="15" spans="1:16" s="126" customFormat="1" ht="18" customHeight="1" x14ac:dyDescent="0.25">
      <c r="A15" s="186"/>
      <c r="B15" s="460" t="s">
        <v>293</v>
      </c>
      <c r="C15" s="460"/>
      <c r="D15" s="170">
        <v>0</v>
      </c>
      <c r="E15" s="179"/>
      <c r="F15" s="455" t="s">
        <v>219</v>
      </c>
      <c r="G15" s="455"/>
      <c r="H15" s="166" t="str">
        <f>IF(Values_Entered,-PMT(Interest_Rate/Num_Pmt_Per_Year,Loan_Years*Num_Pmt_Per_Year,Loan_Amount),"")</f>
        <v/>
      </c>
      <c r="I15" s="187"/>
      <c r="L15" s="180"/>
      <c r="M15" s="180"/>
      <c r="N15" s="180"/>
      <c r="O15" s="180"/>
      <c r="P15" s="181"/>
    </row>
    <row r="16" spans="1:16" s="126" customFormat="1" ht="18" customHeight="1" x14ac:dyDescent="0.25">
      <c r="A16" s="186"/>
      <c r="B16" s="460" t="s">
        <v>254</v>
      </c>
      <c r="C16" s="460"/>
      <c r="D16" s="171">
        <v>0</v>
      </c>
      <c r="E16" s="179"/>
      <c r="F16" s="455" t="s">
        <v>220</v>
      </c>
      <c r="G16" s="455"/>
      <c r="H16" s="175" t="str">
        <f>IF(Values_Entered,Loan_Years*Num_Pmt_Per_Year,"")</f>
        <v/>
      </c>
      <c r="I16" s="188"/>
      <c r="J16" s="189"/>
      <c r="L16" s="180"/>
      <c r="M16" s="180"/>
      <c r="N16" s="180"/>
      <c r="O16" s="180"/>
      <c r="P16" s="181"/>
    </row>
    <row r="17" spans="1:16" s="126" customFormat="1" ht="18" customHeight="1" x14ac:dyDescent="0.25">
      <c r="A17" s="186"/>
      <c r="B17" s="460" t="s">
        <v>255</v>
      </c>
      <c r="C17" s="460"/>
      <c r="D17" s="172">
        <v>30</v>
      </c>
      <c r="E17" s="179"/>
      <c r="F17" s="455" t="s">
        <v>221</v>
      </c>
      <c r="G17" s="455"/>
      <c r="H17" s="175" t="str">
        <f>IF(Values_Entered,Number_of_Payments,"")</f>
        <v/>
      </c>
      <c r="I17" s="188"/>
      <c r="J17" s="189"/>
      <c r="L17" s="180"/>
      <c r="M17" s="180"/>
      <c r="N17" s="180"/>
      <c r="O17" s="180"/>
      <c r="P17" s="181"/>
    </row>
    <row r="18" spans="1:16" s="126" customFormat="1" ht="18" customHeight="1" x14ac:dyDescent="0.25">
      <c r="A18" s="186"/>
      <c r="B18" s="460" t="s">
        <v>222</v>
      </c>
      <c r="C18" s="460"/>
      <c r="D18" s="175">
        <v>12</v>
      </c>
      <c r="E18" s="179"/>
      <c r="F18" s="455" t="s">
        <v>223</v>
      </c>
      <c r="G18" s="455"/>
      <c r="H18" s="190" t="e">
        <f>SUM(E28:E379)</f>
        <v>#VALUE!</v>
      </c>
      <c r="I18" s="187"/>
      <c r="J18" s="189"/>
      <c r="L18" s="180"/>
      <c r="M18" s="180"/>
      <c r="N18" s="180"/>
      <c r="O18" s="180"/>
      <c r="P18" s="181"/>
    </row>
    <row r="19" spans="1:16" s="126" customFormat="1" ht="18" customHeight="1" x14ac:dyDescent="0.25">
      <c r="A19" s="186"/>
      <c r="B19" s="460" t="s">
        <v>256</v>
      </c>
      <c r="C19" s="460"/>
      <c r="D19" s="173"/>
      <c r="E19" s="179"/>
      <c r="F19" s="455" t="s">
        <v>224</v>
      </c>
      <c r="G19" s="455"/>
      <c r="H19" s="166" t="str">
        <f>IF(Values_Entered,SUMIF(Beg_Bal,"&gt;0",Int),"")</f>
        <v/>
      </c>
      <c r="I19" s="187"/>
      <c r="J19" s="189"/>
      <c r="L19" s="180"/>
      <c r="M19" s="180"/>
      <c r="N19" s="180"/>
      <c r="O19" s="180"/>
      <c r="P19" s="181"/>
    </row>
    <row r="20" spans="1:16" s="126" customFormat="1" ht="18" customHeight="1" x14ac:dyDescent="0.25">
      <c r="A20" s="186"/>
      <c r="B20" s="460" t="s">
        <v>248</v>
      </c>
      <c r="C20" s="460"/>
      <c r="D20" s="166" t="e">
        <f>D23/D21</f>
        <v>#DIV/0!</v>
      </c>
      <c r="E20" s="179"/>
      <c r="F20" s="455" t="s">
        <v>263</v>
      </c>
      <c r="G20" s="455"/>
      <c r="H20" s="171">
        <v>1.4999999999999999E-2</v>
      </c>
      <c r="I20" s="187"/>
      <c r="J20" s="470" t="str">
        <f>IF(D21=0,"",(IF(D21&lt;0.78,"Annual Premium Not Required","")))</f>
        <v/>
      </c>
      <c r="K20" s="470"/>
      <c r="L20" s="470"/>
      <c r="M20" s="470"/>
      <c r="N20" s="470"/>
      <c r="O20" s="180"/>
      <c r="P20" s="181"/>
    </row>
    <row r="21" spans="1:16" s="126" customFormat="1" ht="18" customHeight="1" x14ac:dyDescent="0.25">
      <c r="A21" s="186"/>
      <c r="B21" s="460" t="s">
        <v>257</v>
      </c>
      <c r="C21" s="460"/>
      <c r="D21" s="171">
        <v>0</v>
      </c>
      <c r="E21" s="179"/>
      <c r="F21" s="455" t="s">
        <v>262</v>
      </c>
      <c r="G21" s="455"/>
      <c r="H21" s="171">
        <v>1.5E-3</v>
      </c>
      <c r="I21" s="187"/>
      <c r="J21" s="470"/>
      <c r="K21" s="470"/>
      <c r="L21" s="470"/>
      <c r="M21" s="470"/>
      <c r="N21" s="470"/>
      <c r="O21" s="180"/>
      <c r="P21" s="181"/>
    </row>
    <row r="22" spans="1:16" s="126" customFormat="1" ht="18" customHeight="1" x14ac:dyDescent="0.25">
      <c r="A22" s="186"/>
      <c r="B22" s="460" t="s">
        <v>258</v>
      </c>
      <c r="C22" s="460"/>
      <c r="D22" s="174">
        <v>0</v>
      </c>
      <c r="E22" s="179"/>
      <c r="F22" s="455" t="s">
        <v>225</v>
      </c>
      <c r="G22" s="455"/>
      <c r="H22" s="166">
        <f>D23*H20</f>
        <v>0</v>
      </c>
      <c r="J22" s="189"/>
      <c r="L22" s="180"/>
      <c r="M22" s="180"/>
      <c r="N22" s="180"/>
      <c r="O22" s="180"/>
      <c r="P22" s="181"/>
    </row>
    <row r="23" spans="1:16" s="126" customFormat="1" ht="18" customHeight="1" x14ac:dyDescent="0.25">
      <c r="A23" s="186"/>
      <c r="B23" s="460" t="s">
        <v>259</v>
      </c>
      <c r="C23" s="460"/>
      <c r="D23" s="170">
        <v>0</v>
      </c>
      <c r="E23" s="179"/>
      <c r="F23" s="455" t="s">
        <v>226</v>
      </c>
      <c r="G23" s="455"/>
      <c r="H23" s="166" t="e">
        <f>SUM(O28:O159)</f>
        <v>#VALUE!</v>
      </c>
      <c r="L23" s="180"/>
      <c r="M23" s="180"/>
      <c r="N23" s="180"/>
      <c r="O23" s="180"/>
      <c r="P23" s="181"/>
    </row>
    <row r="24" spans="1:16" ht="15" x14ac:dyDescent="0.25">
      <c r="A24" s="126"/>
      <c r="B24" s="177"/>
      <c r="C24" s="177"/>
      <c r="D24" s="178"/>
      <c r="E24" s="179"/>
      <c r="F24" s="177"/>
      <c r="G24" s="177"/>
      <c r="H24" s="178"/>
      <c r="I24" s="126"/>
      <c r="J24" s="126"/>
      <c r="K24" s="126"/>
      <c r="L24" s="180"/>
      <c r="M24" s="180"/>
      <c r="N24" s="180"/>
      <c r="O24" s="180"/>
      <c r="P24" s="181"/>
    </row>
    <row r="25" spans="1:16" x14ac:dyDescent="0.2">
      <c r="A25" s="126"/>
      <c r="B25" s="182"/>
      <c r="C25" s="469"/>
      <c r="D25" s="469"/>
      <c r="E25" s="126"/>
      <c r="F25" s="126"/>
      <c r="G25" s="126"/>
      <c r="H25" s="126"/>
      <c r="I25" s="126"/>
      <c r="J25" s="126"/>
      <c r="K25" s="126"/>
      <c r="L25" s="180"/>
      <c r="M25" s="180"/>
      <c r="N25" s="180"/>
      <c r="O25" s="180"/>
      <c r="P25" s="181"/>
    </row>
    <row r="26" spans="1:16" s="131" customFormat="1" ht="25.5" x14ac:dyDescent="0.2">
      <c r="A26" s="130" t="s">
        <v>227</v>
      </c>
      <c r="B26" s="130" t="s">
        <v>228</v>
      </c>
      <c r="C26" s="130" t="s">
        <v>229</v>
      </c>
      <c r="D26" s="130" t="s">
        <v>230</v>
      </c>
      <c r="E26" s="130" t="s">
        <v>231</v>
      </c>
      <c r="F26" s="130" t="s">
        <v>232</v>
      </c>
      <c r="G26" s="130" t="s">
        <v>233</v>
      </c>
      <c r="H26" s="130" t="s">
        <v>234</v>
      </c>
      <c r="I26" s="130" t="s">
        <v>235</v>
      </c>
      <c r="J26" s="130" t="s">
        <v>236</v>
      </c>
      <c r="K26" s="130" t="s">
        <v>237</v>
      </c>
      <c r="L26" s="183" t="s">
        <v>238</v>
      </c>
      <c r="M26" s="183" t="s">
        <v>239</v>
      </c>
      <c r="N26" s="183" t="s">
        <v>240</v>
      </c>
      <c r="O26" s="191" t="s">
        <v>241</v>
      </c>
      <c r="P26" s="184" t="s">
        <v>242</v>
      </c>
    </row>
    <row r="27" spans="1:16" s="136" customFormat="1" x14ac:dyDescent="0.2">
      <c r="A27" s="132"/>
      <c r="B27" s="133"/>
      <c r="C27" s="133"/>
      <c r="D27" s="133"/>
      <c r="E27" s="134"/>
      <c r="F27" s="133"/>
      <c r="G27" s="133"/>
      <c r="H27" s="133"/>
      <c r="I27" s="135" t="str">
        <f>C28</f>
        <v/>
      </c>
      <c r="J27" s="133"/>
      <c r="L27" s="137"/>
      <c r="M27" s="137"/>
      <c r="N27" s="137"/>
      <c r="O27" s="192"/>
      <c r="P27" s="139" t="e">
        <f t="shared" ref="P27:P90" si="0">I27/D$20</f>
        <v>#VALUE!</v>
      </c>
    </row>
    <row r="28" spans="1:16" s="136" customFormat="1" ht="13.5" customHeight="1" x14ac:dyDescent="0.2">
      <c r="A28" s="132">
        <v>1</v>
      </c>
      <c r="B28" s="145">
        <f t="shared" ref="B28:B91" si="1">IF(Pay_Num&lt;&gt;"",DATE(YEAR(Loan_Start),MONTH(Loan_Start)+(Pay_Num-1)*12/Num_Pmt_Per_Year,DAY(Loan_Start)),"")</f>
        <v>0</v>
      </c>
      <c r="C28" s="146" t="str">
        <f>IF(Values_Entered,Loan_Amount,"")</f>
        <v/>
      </c>
      <c r="D28" s="146" t="str">
        <f>IF(Pay_Num&lt;&gt;"",Scheduled_Monthly_Payment,"")</f>
        <v/>
      </c>
      <c r="E28" s="149" t="e">
        <f t="shared" ref="E28:E91" si="2">IF(AND(Pay_Num&lt;&gt;"",Sched_Pay+Scheduled_Extra_Payments&lt;Beg_Bal),Scheduled_Extra_Payments,IF(AND(Pay_Num&lt;&gt;"",Beg_Bal-Sched_Pay&gt;0),Beg_Bal-Sched_Pay,IF(Pay_Num&lt;&gt;"",0,"")))</f>
        <v>#VALUE!</v>
      </c>
      <c r="F28" s="146" t="e">
        <f t="shared" ref="F28:F38" si="3">IF(AND(Pay_Num&lt;&gt;"",Sched_Pay+Extra_Pay&lt;Beg_Bal),Sched_Pay,IF(Pay_Num&lt;&gt;"",Beg_Bal,""))</f>
        <v>#VALUE!</v>
      </c>
      <c r="G28" s="146" t="e">
        <f>IF(Pay_Num&lt;&gt;"",Total_Pay-Int,"")</f>
        <v>#VALUE!</v>
      </c>
      <c r="H28" s="146" t="e">
        <f>IF(Pay_Num&lt;&gt;"",Beg_Bal*(Interest_Rate/Num_Pmt_Per_Year),"")</f>
        <v>#VALUE!</v>
      </c>
      <c r="I28" s="146" t="e">
        <f t="shared" ref="I28:I91" si="4">IF(AND(Pay_Num&lt;&gt;"",Sched_Pay+Extra_Pay&lt;Beg_Bal),Beg_Bal-Princ,IF(Pay_Num&lt;&gt;"",0,""))</f>
        <v>#VALUE!</v>
      </c>
      <c r="J28" s="146" t="e">
        <f>SUM($H$28:$H28)</f>
        <v>#VALUE!</v>
      </c>
      <c r="L28" s="137"/>
      <c r="M28" s="137"/>
      <c r="N28" s="137"/>
      <c r="O28" s="192" t="e">
        <f>O$39</f>
        <v>#VALUE!</v>
      </c>
      <c r="P28" s="139" t="e">
        <f t="shared" si="0"/>
        <v>#VALUE!</v>
      </c>
    </row>
    <row r="29" spans="1:16" s="136" customFormat="1" ht="13.5" customHeight="1" x14ac:dyDescent="0.2">
      <c r="A29" s="132" t="str">
        <f t="shared" ref="A29:A92" si="5">IF(Values_Entered,A28+1,"")</f>
        <v/>
      </c>
      <c r="B29" s="145" t="str">
        <f t="shared" si="1"/>
        <v/>
      </c>
      <c r="C29" s="146" t="str">
        <f t="shared" ref="C29:C92" si="6">IF(Pay_Num&lt;&gt;"",I28,"")</f>
        <v/>
      </c>
      <c r="D29" s="146" t="str">
        <f>IF(Pay_Num&lt;&gt;"",Scheduled_Monthly_Payment,"")</f>
        <v/>
      </c>
      <c r="E29" s="149" t="e">
        <f t="shared" si="2"/>
        <v>#VALUE!</v>
      </c>
      <c r="F29" s="146" t="e">
        <f t="shared" si="3"/>
        <v>#VALUE!</v>
      </c>
      <c r="G29" s="146" t="str">
        <f t="shared" ref="G29:G92" si="7">IF(Pay_Num&lt;&gt;"",Total_Pay-Int,"")</f>
        <v/>
      </c>
      <c r="H29" s="146" t="str">
        <f t="shared" ref="H29:H92" si="8">IF(Pay_Num&lt;&gt;"",Beg_Bal*Interest_Rate/Num_Pmt_Per_Year,"")</f>
        <v/>
      </c>
      <c r="I29" s="146" t="e">
        <f t="shared" si="4"/>
        <v>#VALUE!</v>
      </c>
      <c r="J29" s="146" t="e">
        <f>SUM($H$28:$H29)</f>
        <v>#VALUE!</v>
      </c>
      <c r="L29" s="137"/>
      <c r="M29" s="137"/>
      <c r="N29" s="137"/>
      <c r="O29" s="192" t="e">
        <f t="shared" ref="O29:O38" si="9">O$39</f>
        <v>#VALUE!</v>
      </c>
      <c r="P29" s="139" t="e">
        <f>I29/D$20</f>
        <v>#VALUE!</v>
      </c>
    </row>
    <row r="30" spans="1:16" s="136" customFormat="1" ht="13.5" customHeight="1" x14ac:dyDescent="0.2">
      <c r="A30" s="132" t="str">
        <f t="shared" si="5"/>
        <v/>
      </c>
      <c r="B30" s="145" t="str">
        <f t="shared" si="1"/>
        <v/>
      </c>
      <c r="C30" s="146" t="str">
        <f t="shared" si="6"/>
        <v/>
      </c>
      <c r="D30" s="146" t="str">
        <f t="shared" ref="D30:D93" si="10">IF(Pay_Num&lt;&gt;"",Scheduled_Monthly_Payment,"")</f>
        <v/>
      </c>
      <c r="E30" s="149" t="e">
        <f t="shared" si="2"/>
        <v>#VALUE!</v>
      </c>
      <c r="F30" s="146" t="e">
        <f t="shared" si="3"/>
        <v>#VALUE!</v>
      </c>
      <c r="G30" s="146" t="str">
        <f t="shared" si="7"/>
        <v/>
      </c>
      <c r="H30" s="146" t="str">
        <f t="shared" si="8"/>
        <v/>
      </c>
      <c r="I30" s="146" t="e">
        <f t="shared" si="4"/>
        <v>#VALUE!</v>
      </c>
      <c r="J30" s="146" t="e">
        <f>SUM($H$28:$H30)</f>
        <v>#VALUE!</v>
      </c>
      <c r="L30" s="137"/>
      <c r="M30" s="137"/>
      <c r="N30" s="137"/>
      <c r="O30" s="192" t="e">
        <f t="shared" si="9"/>
        <v>#VALUE!</v>
      </c>
      <c r="P30" s="139" t="e">
        <f t="shared" si="0"/>
        <v>#VALUE!</v>
      </c>
    </row>
    <row r="31" spans="1:16" s="136" customFormat="1" ht="13.5" customHeight="1" x14ac:dyDescent="0.2">
      <c r="A31" s="132" t="str">
        <f t="shared" si="5"/>
        <v/>
      </c>
      <c r="B31" s="145" t="str">
        <f t="shared" si="1"/>
        <v/>
      </c>
      <c r="C31" s="146" t="str">
        <f t="shared" si="6"/>
        <v/>
      </c>
      <c r="D31" s="146" t="str">
        <f>IF(Pay_Num&lt;&gt;"",Scheduled_Monthly_Payment,"")</f>
        <v/>
      </c>
      <c r="E31" s="149" t="e">
        <f t="shared" si="2"/>
        <v>#VALUE!</v>
      </c>
      <c r="F31" s="146" t="e">
        <f t="shared" si="3"/>
        <v>#VALUE!</v>
      </c>
      <c r="G31" s="146" t="str">
        <f t="shared" si="7"/>
        <v/>
      </c>
      <c r="H31" s="146" t="str">
        <f t="shared" si="8"/>
        <v/>
      </c>
      <c r="I31" s="146" t="e">
        <f t="shared" si="4"/>
        <v>#VALUE!</v>
      </c>
      <c r="J31" s="146" t="e">
        <f>SUM($H$28:$H31)</f>
        <v>#VALUE!</v>
      </c>
      <c r="L31" s="137"/>
      <c r="M31" s="137"/>
      <c r="N31" s="137"/>
      <c r="O31" s="192" t="e">
        <f t="shared" si="9"/>
        <v>#VALUE!</v>
      </c>
      <c r="P31" s="139" t="e">
        <f t="shared" si="0"/>
        <v>#VALUE!</v>
      </c>
    </row>
    <row r="32" spans="1:16" s="136" customFormat="1" ht="13.5" customHeight="1" x14ac:dyDescent="0.2">
      <c r="A32" s="132" t="str">
        <f t="shared" si="5"/>
        <v/>
      </c>
      <c r="B32" s="145" t="str">
        <f t="shared" si="1"/>
        <v/>
      </c>
      <c r="C32" s="146" t="str">
        <f t="shared" si="6"/>
        <v/>
      </c>
      <c r="D32" s="146" t="str">
        <f t="shared" si="10"/>
        <v/>
      </c>
      <c r="E32" s="149" t="e">
        <f t="shared" si="2"/>
        <v>#VALUE!</v>
      </c>
      <c r="F32" s="146" t="e">
        <f t="shared" si="3"/>
        <v>#VALUE!</v>
      </c>
      <c r="G32" s="146" t="str">
        <f t="shared" si="7"/>
        <v/>
      </c>
      <c r="H32" s="146" t="str">
        <f t="shared" si="8"/>
        <v/>
      </c>
      <c r="I32" s="146" t="e">
        <f t="shared" si="4"/>
        <v>#VALUE!</v>
      </c>
      <c r="J32" s="146" t="e">
        <f>SUM($H$28:$H32)</f>
        <v>#VALUE!</v>
      </c>
      <c r="L32" s="137"/>
      <c r="M32" s="137"/>
      <c r="N32" s="137"/>
      <c r="O32" s="192" t="e">
        <f t="shared" si="9"/>
        <v>#VALUE!</v>
      </c>
      <c r="P32" s="139" t="e">
        <f t="shared" si="0"/>
        <v>#VALUE!</v>
      </c>
    </row>
    <row r="33" spans="1:16" s="132" customFormat="1" ht="13.5" customHeight="1" x14ac:dyDescent="0.2">
      <c r="A33" s="132" t="str">
        <f t="shared" si="5"/>
        <v/>
      </c>
      <c r="B33" s="145" t="str">
        <f t="shared" si="1"/>
        <v/>
      </c>
      <c r="C33" s="146" t="str">
        <f t="shared" si="6"/>
        <v/>
      </c>
      <c r="D33" s="146" t="str">
        <f t="shared" si="10"/>
        <v/>
      </c>
      <c r="E33" s="149" t="e">
        <f t="shared" si="2"/>
        <v>#VALUE!</v>
      </c>
      <c r="F33" s="146" t="e">
        <f t="shared" si="3"/>
        <v>#VALUE!</v>
      </c>
      <c r="G33" s="146" t="str">
        <f t="shared" si="7"/>
        <v/>
      </c>
      <c r="H33" s="146" t="str">
        <f t="shared" si="8"/>
        <v/>
      </c>
      <c r="I33" s="146" t="e">
        <f t="shared" si="4"/>
        <v>#VALUE!</v>
      </c>
      <c r="J33" s="146" t="e">
        <f>SUM($H$28:$H33)</f>
        <v>#VALUE!</v>
      </c>
      <c r="L33" s="138"/>
      <c r="M33" s="138"/>
      <c r="N33" s="138"/>
      <c r="O33" s="192" t="e">
        <f t="shared" si="9"/>
        <v>#VALUE!</v>
      </c>
      <c r="P33" s="139" t="e">
        <f t="shared" si="0"/>
        <v>#VALUE!</v>
      </c>
    </row>
    <row r="34" spans="1:16" s="132" customFormat="1" ht="13.5" customHeight="1" x14ac:dyDescent="0.2">
      <c r="A34" s="132" t="str">
        <f t="shared" si="5"/>
        <v/>
      </c>
      <c r="B34" s="145" t="str">
        <f t="shared" si="1"/>
        <v/>
      </c>
      <c r="C34" s="146" t="str">
        <f t="shared" si="6"/>
        <v/>
      </c>
      <c r="D34" s="146" t="str">
        <f t="shared" si="10"/>
        <v/>
      </c>
      <c r="E34" s="149" t="e">
        <f t="shared" si="2"/>
        <v>#VALUE!</v>
      </c>
      <c r="F34" s="146" t="e">
        <f t="shared" si="3"/>
        <v>#VALUE!</v>
      </c>
      <c r="G34" s="146" t="str">
        <f t="shared" si="7"/>
        <v/>
      </c>
      <c r="H34" s="146" t="str">
        <f t="shared" si="8"/>
        <v/>
      </c>
      <c r="I34" s="146" t="e">
        <f t="shared" si="4"/>
        <v>#VALUE!</v>
      </c>
      <c r="J34" s="146" t="e">
        <f>SUM($H$28:$H34)</f>
        <v>#VALUE!</v>
      </c>
      <c r="L34" s="138"/>
      <c r="M34" s="138"/>
      <c r="N34" s="138"/>
      <c r="O34" s="192" t="e">
        <f t="shared" si="9"/>
        <v>#VALUE!</v>
      </c>
      <c r="P34" s="139" t="e">
        <f t="shared" si="0"/>
        <v>#VALUE!</v>
      </c>
    </row>
    <row r="35" spans="1:16" s="132" customFormat="1" ht="13.5" customHeight="1" x14ac:dyDescent="0.2">
      <c r="A35" s="132" t="str">
        <f t="shared" si="5"/>
        <v/>
      </c>
      <c r="B35" s="145" t="str">
        <f t="shared" si="1"/>
        <v/>
      </c>
      <c r="C35" s="146" t="str">
        <f t="shared" si="6"/>
        <v/>
      </c>
      <c r="D35" s="146" t="str">
        <f t="shared" si="10"/>
        <v/>
      </c>
      <c r="E35" s="149" t="e">
        <f t="shared" si="2"/>
        <v>#VALUE!</v>
      </c>
      <c r="F35" s="146" t="e">
        <f t="shared" si="3"/>
        <v>#VALUE!</v>
      </c>
      <c r="G35" s="146" t="str">
        <f t="shared" si="7"/>
        <v/>
      </c>
      <c r="H35" s="146" t="str">
        <f t="shared" si="8"/>
        <v/>
      </c>
      <c r="I35" s="146" t="e">
        <f t="shared" si="4"/>
        <v>#VALUE!</v>
      </c>
      <c r="J35" s="146" t="e">
        <f>SUM($H$28:$H35)</f>
        <v>#VALUE!</v>
      </c>
      <c r="L35" s="138"/>
      <c r="M35" s="138"/>
      <c r="N35" s="138"/>
      <c r="O35" s="192" t="e">
        <f t="shared" si="9"/>
        <v>#VALUE!</v>
      </c>
      <c r="P35" s="139" t="e">
        <f t="shared" si="0"/>
        <v>#VALUE!</v>
      </c>
    </row>
    <row r="36" spans="1:16" s="132" customFormat="1" ht="13.5" customHeight="1" x14ac:dyDescent="0.2">
      <c r="A36" s="132" t="str">
        <f t="shared" si="5"/>
        <v/>
      </c>
      <c r="B36" s="145" t="str">
        <f t="shared" si="1"/>
        <v/>
      </c>
      <c r="C36" s="146" t="str">
        <f t="shared" si="6"/>
        <v/>
      </c>
      <c r="D36" s="146" t="str">
        <f t="shared" si="10"/>
        <v/>
      </c>
      <c r="E36" s="149" t="e">
        <f t="shared" si="2"/>
        <v>#VALUE!</v>
      </c>
      <c r="F36" s="146" t="e">
        <f t="shared" si="3"/>
        <v>#VALUE!</v>
      </c>
      <c r="G36" s="146" t="str">
        <f t="shared" si="7"/>
        <v/>
      </c>
      <c r="H36" s="146" t="str">
        <f t="shared" si="8"/>
        <v/>
      </c>
      <c r="I36" s="146" t="e">
        <f t="shared" si="4"/>
        <v>#VALUE!</v>
      </c>
      <c r="J36" s="146" t="e">
        <f>SUM($H$28:$H36)</f>
        <v>#VALUE!</v>
      </c>
      <c r="L36" s="138"/>
      <c r="M36" s="138"/>
      <c r="N36" s="138"/>
      <c r="O36" s="192" t="e">
        <f t="shared" si="9"/>
        <v>#VALUE!</v>
      </c>
      <c r="P36" s="139" t="e">
        <f t="shared" si="0"/>
        <v>#VALUE!</v>
      </c>
    </row>
    <row r="37" spans="1:16" s="132" customFormat="1" ht="13.5" customHeight="1" x14ac:dyDescent="0.2">
      <c r="A37" s="132" t="str">
        <f t="shared" si="5"/>
        <v/>
      </c>
      <c r="B37" s="145" t="str">
        <f t="shared" si="1"/>
        <v/>
      </c>
      <c r="C37" s="146" t="str">
        <f t="shared" si="6"/>
        <v/>
      </c>
      <c r="D37" s="146" t="str">
        <f t="shared" si="10"/>
        <v/>
      </c>
      <c r="E37" s="149" t="e">
        <f t="shared" si="2"/>
        <v>#VALUE!</v>
      </c>
      <c r="F37" s="146" t="e">
        <f t="shared" si="3"/>
        <v>#VALUE!</v>
      </c>
      <c r="G37" s="146" t="str">
        <f t="shared" si="7"/>
        <v/>
      </c>
      <c r="H37" s="146" t="str">
        <f t="shared" si="8"/>
        <v/>
      </c>
      <c r="I37" s="146" t="e">
        <f t="shared" si="4"/>
        <v>#VALUE!</v>
      </c>
      <c r="J37" s="146" t="e">
        <f>SUM($H$28:$H37)</f>
        <v>#VALUE!</v>
      </c>
      <c r="L37" s="138"/>
      <c r="M37" s="138"/>
      <c r="N37" s="138"/>
      <c r="O37" s="192" t="e">
        <f t="shared" si="9"/>
        <v>#VALUE!</v>
      </c>
      <c r="P37" s="139" t="e">
        <f t="shared" si="0"/>
        <v>#VALUE!</v>
      </c>
    </row>
    <row r="38" spans="1:16" s="132" customFormat="1" ht="13.5" customHeight="1" x14ac:dyDescent="0.2">
      <c r="A38" s="132" t="str">
        <f t="shared" si="5"/>
        <v/>
      </c>
      <c r="B38" s="145" t="str">
        <f t="shared" si="1"/>
        <v/>
      </c>
      <c r="C38" s="146" t="str">
        <f t="shared" si="6"/>
        <v/>
      </c>
      <c r="D38" s="146" t="str">
        <f t="shared" si="10"/>
        <v/>
      </c>
      <c r="E38" s="149">
        <v>0</v>
      </c>
      <c r="F38" s="146" t="e">
        <f t="shared" si="3"/>
        <v>#VALUE!</v>
      </c>
      <c r="G38" s="146" t="str">
        <f t="shared" si="7"/>
        <v/>
      </c>
      <c r="H38" s="146" t="str">
        <f t="shared" si="8"/>
        <v/>
      </c>
      <c r="I38" s="146" t="e">
        <f>IF(AND(Pay_Num&lt;&gt;"",Sched_Pay+Extra_Pay&lt;Beg_Bal),Beg_Bal-Princ,IF(Pay_Num&lt;&gt;"",0,""))</f>
        <v>#VALUE!</v>
      </c>
      <c r="J38" s="146" t="e">
        <f>SUM($H$28:$H38)</f>
        <v>#VALUE!</v>
      </c>
      <c r="L38" s="138"/>
      <c r="M38" s="138"/>
      <c r="N38" s="138"/>
      <c r="O38" s="192" t="e">
        <f t="shared" si="9"/>
        <v>#VALUE!</v>
      </c>
      <c r="P38" s="139" t="e">
        <f t="shared" si="0"/>
        <v>#VALUE!</v>
      </c>
    </row>
    <row r="39" spans="1:16" s="132" customFormat="1" ht="13.5" customHeight="1" x14ac:dyDescent="0.2">
      <c r="A39" s="140" t="str">
        <f t="shared" si="5"/>
        <v/>
      </c>
      <c r="B39" s="147" t="str">
        <f t="shared" si="1"/>
        <v/>
      </c>
      <c r="C39" s="148" t="str">
        <f t="shared" si="6"/>
        <v/>
      </c>
      <c r="D39" s="148" t="str">
        <f t="shared" si="10"/>
        <v/>
      </c>
      <c r="E39" s="196" t="e">
        <f t="shared" si="2"/>
        <v>#VALUE!</v>
      </c>
      <c r="F39" s="148" t="e">
        <f>IF(AND(Pay_Num&lt;&gt;"",Sched_Pay+Extra_Pay&lt;Beg_Bal),Sched_Pay+(SUM(E28:E39)),IF(Pay_Num&lt;&gt;"",Beg_Bal,""))</f>
        <v>#VALUE!</v>
      </c>
      <c r="G39" s="148" t="str">
        <f t="shared" si="7"/>
        <v/>
      </c>
      <c r="H39" s="148" t="str">
        <f t="shared" si="8"/>
        <v/>
      </c>
      <c r="I39" s="148" t="e">
        <f t="shared" si="4"/>
        <v>#VALUE!</v>
      </c>
      <c r="J39" s="148" t="e">
        <f>SUM($H$28:$H39)</f>
        <v>#VALUE!</v>
      </c>
      <c r="K39" s="140">
        <v>1</v>
      </c>
      <c r="L39" s="162" t="e">
        <f>AVERAGE(I27:I38)</f>
        <v>#VALUE!</v>
      </c>
      <c r="M39" s="162" t="e">
        <f>L39*H$21</f>
        <v>#VALUE!</v>
      </c>
      <c r="N39" s="162" t="e">
        <f>M39/(1+H$20)</f>
        <v>#VALUE!</v>
      </c>
      <c r="O39" s="193" t="e">
        <f>N$39/12</f>
        <v>#VALUE!</v>
      </c>
      <c r="P39" s="139" t="e">
        <f t="shared" si="0"/>
        <v>#VALUE!</v>
      </c>
    </row>
    <row r="40" spans="1:16" s="132" customFormat="1" ht="13.5" customHeight="1" x14ac:dyDescent="0.2">
      <c r="A40" s="132" t="str">
        <f t="shared" si="5"/>
        <v/>
      </c>
      <c r="B40" s="145" t="str">
        <f t="shared" si="1"/>
        <v/>
      </c>
      <c r="C40" s="146" t="str">
        <f t="shared" si="6"/>
        <v/>
      </c>
      <c r="D40" s="146" t="str">
        <f t="shared" si="10"/>
        <v/>
      </c>
      <c r="E40" s="149" t="e">
        <f t="shared" si="2"/>
        <v>#VALUE!</v>
      </c>
      <c r="F40" s="146" t="e">
        <f>IF(AND(Pay_Num&lt;&gt;"",Sched_Pay+Extra_Pay&lt;Beg_Bal),Sched_Pay+Extra_Pay,IF(Pay_Num&lt;&gt;"",Beg_Bal,""))</f>
        <v>#VALUE!</v>
      </c>
      <c r="G40" s="146" t="str">
        <f t="shared" si="7"/>
        <v/>
      </c>
      <c r="H40" s="146" t="str">
        <f t="shared" si="8"/>
        <v/>
      </c>
      <c r="I40" s="146" t="e">
        <f t="shared" si="4"/>
        <v>#VALUE!</v>
      </c>
      <c r="J40" s="146" t="e">
        <f>SUM($H$28:$H40)</f>
        <v>#VALUE!</v>
      </c>
      <c r="K40" s="136"/>
      <c r="L40" s="137"/>
      <c r="M40" s="137"/>
      <c r="N40" s="137"/>
      <c r="O40" s="192" t="e">
        <f>O$51</f>
        <v>#VALUE!</v>
      </c>
      <c r="P40" s="139" t="e">
        <f t="shared" si="0"/>
        <v>#VALUE!</v>
      </c>
    </row>
    <row r="41" spans="1:16" s="132" customFormat="1" ht="13.5" customHeight="1" x14ac:dyDescent="0.2">
      <c r="A41" s="132" t="str">
        <f t="shared" si="5"/>
        <v/>
      </c>
      <c r="B41" s="145" t="str">
        <f t="shared" si="1"/>
        <v/>
      </c>
      <c r="C41" s="146" t="str">
        <f t="shared" si="6"/>
        <v/>
      </c>
      <c r="D41" s="146" t="str">
        <f t="shared" si="10"/>
        <v/>
      </c>
      <c r="E41" s="149" t="e">
        <f t="shared" si="2"/>
        <v>#VALUE!</v>
      </c>
      <c r="F41" s="146" t="e">
        <f t="shared" ref="F41:F91" si="11">IF(AND(Pay_Num&lt;&gt;"",Sched_Pay+Extra_Pay&lt;Beg_Bal),Sched_Pay+Extra_Pay,IF(Pay_Num&lt;&gt;"",Beg_Bal,""))</f>
        <v>#VALUE!</v>
      </c>
      <c r="G41" s="146" t="str">
        <f t="shared" si="7"/>
        <v/>
      </c>
      <c r="H41" s="146" t="str">
        <f t="shared" si="8"/>
        <v/>
      </c>
      <c r="I41" s="146" t="e">
        <f t="shared" si="4"/>
        <v>#VALUE!</v>
      </c>
      <c r="J41" s="146" t="e">
        <f>SUM($H$28:$H41)</f>
        <v>#VALUE!</v>
      </c>
      <c r="K41" s="136"/>
      <c r="L41" s="137"/>
      <c r="M41" s="137"/>
      <c r="N41" s="137"/>
      <c r="O41" s="192" t="e">
        <f t="shared" ref="O41:O50" si="12">O$51</f>
        <v>#VALUE!</v>
      </c>
      <c r="P41" s="139" t="e">
        <f t="shared" si="0"/>
        <v>#VALUE!</v>
      </c>
    </row>
    <row r="42" spans="1:16" s="132" customFormat="1" ht="13.5" customHeight="1" x14ac:dyDescent="0.2">
      <c r="A42" s="132" t="str">
        <f t="shared" si="5"/>
        <v/>
      </c>
      <c r="B42" s="145" t="str">
        <f t="shared" si="1"/>
        <v/>
      </c>
      <c r="C42" s="146" t="str">
        <f t="shared" si="6"/>
        <v/>
      </c>
      <c r="D42" s="146" t="str">
        <f t="shared" si="10"/>
        <v/>
      </c>
      <c r="E42" s="149" t="e">
        <f t="shared" si="2"/>
        <v>#VALUE!</v>
      </c>
      <c r="F42" s="146" t="e">
        <f t="shared" si="11"/>
        <v>#VALUE!</v>
      </c>
      <c r="G42" s="146" t="str">
        <f t="shared" si="7"/>
        <v/>
      </c>
      <c r="H42" s="146" t="str">
        <f t="shared" si="8"/>
        <v/>
      </c>
      <c r="I42" s="146" t="e">
        <f t="shared" si="4"/>
        <v>#VALUE!</v>
      </c>
      <c r="J42" s="146" t="e">
        <f>SUM($H$28:$H42)</f>
        <v>#VALUE!</v>
      </c>
      <c r="K42" s="136"/>
      <c r="L42" s="137"/>
      <c r="M42" s="137"/>
      <c r="N42" s="137"/>
      <c r="O42" s="192" t="e">
        <f t="shared" si="12"/>
        <v>#VALUE!</v>
      </c>
      <c r="P42" s="139" t="e">
        <f t="shared" si="0"/>
        <v>#VALUE!</v>
      </c>
    </row>
    <row r="43" spans="1:16" s="132" customFormat="1" ht="13.5" customHeight="1" x14ac:dyDescent="0.2">
      <c r="A43" s="132" t="str">
        <f t="shared" si="5"/>
        <v/>
      </c>
      <c r="B43" s="145" t="str">
        <f t="shared" si="1"/>
        <v/>
      </c>
      <c r="C43" s="146" t="str">
        <f t="shared" si="6"/>
        <v/>
      </c>
      <c r="D43" s="146" t="str">
        <f t="shared" si="10"/>
        <v/>
      </c>
      <c r="E43" s="149" t="e">
        <f t="shared" si="2"/>
        <v>#VALUE!</v>
      </c>
      <c r="F43" s="146" t="e">
        <f t="shared" si="11"/>
        <v>#VALUE!</v>
      </c>
      <c r="G43" s="146" t="str">
        <f t="shared" si="7"/>
        <v/>
      </c>
      <c r="H43" s="146" t="str">
        <f t="shared" si="8"/>
        <v/>
      </c>
      <c r="I43" s="146" t="e">
        <f t="shared" si="4"/>
        <v>#VALUE!</v>
      </c>
      <c r="J43" s="146" t="e">
        <f>SUM($H$28:$H43)</f>
        <v>#VALUE!</v>
      </c>
      <c r="K43" s="136"/>
      <c r="L43" s="137"/>
      <c r="M43" s="137"/>
      <c r="N43" s="137"/>
      <c r="O43" s="192" t="e">
        <f t="shared" si="12"/>
        <v>#VALUE!</v>
      </c>
      <c r="P43" s="139" t="e">
        <f t="shared" si="0"/>
        <v>#VALUE!</v>
      </c>
    </row>
    <row r="44" spans="1:16" s="132" customFormat="1" ht="13.5" customHeight="1" x14ac:dyDescent="0.2">
      <c r="A44" s="132" t="str">
        <f t="shared" si="5"/>
        <v/>
      </c>
      <c r="B44" s="145" t="str">
        <f t="shared" si="1"/>
        <v/>
      </c>
      <c r="C44" s="146" t="str">
        <f t="shared" si="6"/>
        <v/>
      </c>
      <c r="D44" s="146" t="str">
        <f t="shared" si="10"/>
        <v/>
      </c>
      <c r="E44" s="149" t="e">
        <f t="shared" si="2"/>
        <v>#VALUE!</v>
      </c>
      <c r="F44" s="146" t="e">
        <f t="shared" si="11"/>
        <v>#VALUE!</v>
      </c>
      <c r="G44" s="146" t="str">
        <f t="shared" si="7"/>
        <v/>
      </c>
      <c r="H44" s="146" t="str">
        <f t="shared" si="8"/>
        <v/>
      </c>
      <c r="I44" s="146" t="e">
        <f t="shared" si="4"/>
        <v>#VALUE!</v>
      </c>
      <c r="J44" s="146" t="e">
        <f>SUM($H$28:$H44)</f>
        <v>#VALUE!</v>
      </c>
      <c r="K44" s="136"/>
      <c r="L44" s="137"/>
      <c r="M44" s="137"/>
      <c r="N44" s="137"/>
      <c r="O44" s="192" t="e">
        <f t="shared" si="12"/>
        <v>#VALUE!</v>
      </c>
      <c r="P44" s="139" t="e">
        <f t="shared" si="0"/>
        <v>#VALUE!</v>
      </c>
    </row>
    <row r="45" spans="1:16" s="132" customFormat="1" ht="13.5" customHeight="1" x14ac:dyDescent="0.2">
      <c r="A45" s="132" t="str">
        <f t="shared" si="5"/>
        <v/>
      </c>
      <c r="B45" s="145" t="str">
        <f t="shared" si="1"/>
        <v/>
      </c>
      <c r="C45" s="146" t="str">
        <f t="shared" si="6"/>
        <v/>
      </c>
      <c r="D45" s="146" t="str">
        <f t="shared" si="10"/>
        <v/>
      </c>
      <c r="E45" s="149" t="e">
        <f t="shared" si="2"/>
        <v>#VALUE!</v>
      </c>
      <c r="F45" s="146" t="e">
        <f t="shared" si="11"/>
        <v>#VALUE!</v>
      </c>
      <c r="G45" s="146" t="str">
        <f t="shared" si="7"/>
        <v/>
      </c>
      <c r="H45" s="146" t="str">
        <f t="shared" si="8"/>
        <v/>
      </c>
      <c r="I45" s="146" t="e">
        <f t="shared" si="4"/>
        <v>#VALUE!</v>
      </c>
      <c r="J45" s="146" t="e">
        <f>SUM($H$28:$H45)</f>
        <v>#VALUE!</v>
      </c>
      <c r="L45" s="138"/>
      <c r="M45" s="138"/>
      <c r="N45" s="138"/>
      <c r="O45" s="192" t="e">
        <f t="shared" si="12"/>
        <v>#VALUE!</v>
      </c>
      <c r="P45" s="139" t="e">
        <f t="shared" si="0"/>
        <v>#VALUE!</v>
      </c>
    </row>
    <row r="46" spans="1:16" s="132" customFormat="1" ht="13.5" customHeight="1" x14ac:dyDescent="0.2">
      <c r="A46" s="132" t="str">
        <f t="shared" si="5"/>
        <v/>
      </c>
      <c r="B46" s="145" t="str">
        <f t="shared" si="1"/>
        <v/>
      </c>
      <c r="C46" s="146" t="str">
        <f t="shared" si="6"/>
        <v/>
      </c>
      <c r="D46" s="146" t="str">
        <f t="shared" si="10"/>
        <v/>
      </c>
      <c r="E46" s="149" t="e">
        <f t="shared" si="2"/>
        <v>#VALUE!</v>
      </c>
      <c r="F46" s="146" t="e">
        <f t="shared" si="11"/>
        <v>#VALUE!</v>
      </c>
      <c r="G46" s="146" t="str">
        <f t="shared" si="7"/>
        <v/>
      </c>
      <c r="H46" s="146" t="str">
        <f t="shared" si="8"/>
        <v/>
      </c>
      <c r="I46" s="146" t="e">
        <f t="shared" si="4"/>
        <v>#VALUE!</v>
      </c>
      <c r="J46" s="146" t="e">
        <f>SUM($H$28:$H46)</f>
        <v>#VALUE!</v>
      </c>
      <c r="L46" s="138"/>
      <c r="M46" s="138"/>
      <c r="N46" s="138"/>
      <c r="O46" s="192" t="e">
        <f t="shared" si="12"/>
        <v>#VALUE!</v>
      </c>
      <c r="P46" s="139" t="e">
        <f t="shared" si="0"/>
        <v>#VALUE!</v>
      </c>
    </row>
    <row r="47" spans="1:16" s="132" customFormat="1" ht="13.5" customHeight="1" x14ac:dyDescent="0.2">
      <c r="A47" s="132" t="str">
        <f t="shared" si="5"/>
        <v/>
      </c>
      <c r="B47" s="145" t="str">
        <f t="shared" si="1"/>
        <v/>
      </c>
      <c r="C47" s="146" t="str">
        <f t="shared" si="6"/>
        <v/>
      </c>
      <c r="D47" s="146" t="str">
        <f t="shared" si="10"/>
        <v/>
      </c>
      <c r="E47" s="149" t="e">
        <f t="shared" si="2"/>
        <v>#VALUE!</v>
      </c>
      <c r="F47" s="146" t="e">
        <f t="shared" si="11"/>
        <v>#VALUE!</v>
      </c>
      <c r="G47" s="146" t="str">
        <f t="shared" si="7"/>
        <v/>
      </c>
      <c r="H47" s="146" t="str">
        <f t="shared" si="8"/>
        <v/>
      </c>
      <c r="I47" s="146" t="e">
        <f t="shared" si="4"/>
        <v>#VALUE!</v>
      </c>
      <c r="J47" s="146" t="e">
        <f>SUM($H$28:$H47)</f>
        <v>#VALUE!</v>
      </c>
      <c r="L47" s="138"/>
      <c r="M47" s="138"/>
      <c r="N47" s="138"/>
      <c r="O47" s="192" t="e">
        <f t="shared" si="12"/>
        <v>#VALUE!</v>
      </c>
      <c r="P47" s="139" t="e">
        <f t="shared" si="0"/>
        <v>#VALUE!</v>
      </c>
    </row>
    <row r="48" spans="1:16" s="132" customFormat="1" ht="13.5" customHeight="1" x14ac:dyDescent="0.2">
      <c r="A48" s="132" t="str">
        <f t="shared" si="5"/>
        <v/>
      </c>
      <c r="B48" s="145" t="str">
        <f t="shared" si="1"/>
        <v/>
      </c>
      <c r="C48" s="146" t="str">
        <f t="shared" si="6"/>
        <v/>
      </c>
      <c r="D48" s="146" t="str">
        <f t="shared" si="10"/>
        <v/>
      </c>
      <c r="E48" s="149" t="e">
        <f t="shared" si="2"/>
        <v>#VALUE!</v>
      </c>
      <c r="F48" s="146" t="e">
        <f t="shared" si="11"/>
        <v>#VALUE!</v>
      </c>
      <c r="G48" s="146" t="str">
        <f t="shared" si="7"/>
        <v/>
      </c>
      <c r="H48" s="146" t="str">
        <f t="shared" si="8"/>
        <v/>
      </c>
      <c r="I48" s="146" t="e">
        <f t="shared" si="4"/>
        <v>#VALUE!</v>
      </c>
      <c r="J48" s="146" t="e">
        <f>SUM($H$28:$H48)</f>
        <v>#VALUE!</v>
      </c>
      <c r="L48" s="138"/>
      <c r="M48" s="138"/>
      <c r="N48" s="138"/>
      <c r="O48" s="192" t="e">
        <f t="shared" si="12"/>
        <v>#VALUE!</v>
      </c>
      <c r="P48" s="139" t="e">
        <f t="shared" si="0"/>
        <v>#VALUE!</v>
      </c>
    </row>
    <row r="49" spans="1:16" s="132" customFormat="1" ht="13.5" customHeight="1" x14ac:dyDescent="0.2">
      <c r="A49" s="132" t="str">
        <f t="shared" si="5"/>
        <v/>
      </c>
      <c r="B49" s="145" t="str">
        <f t="shared" si="1"/>
        <v/>
      </c>
      <c r="C49" s="146" t="str">
        <f t="shared" si="6"/>
        <v/>
      </c>
      <c r="D49" s="146" t="str">
        <f t="shared" si="10"/>
        <v/>
      </c>
      <c r="E49" s="149" t="e">
        <f t="shared" si="2"/>
        <v>#VALUE!</v>
      </c>
      <c r="F49" s="146" t="e">
        <f t="shared" si="11"/>
        <v>#VALUE!</v>
      </c>
      <c r="G49" s="146" t="str">
        <f t="shared" si="7"/>
        <v/>
      </c>
      <c r="H49" s="146" t="str">
        <f t="shared" si="8"/>
        <v/>
      </c>
      <c r="I49" s="146" t="e">
        <f t="shared" si="4"/>
        <v>#VALUE!</v>
      </c>
      <c r="J49" s="146" t="e">
        <f>SUM($H$28:$H49)</f>
        <v>#VALUE!</v>
      </c>
      <c r="L49" s="138"/>
      <c r="M49" s="138"/>
      <c r="N49" s="138"/>
      <c r="O49" s="192" t="e">
        <f t="shared" si="12"/>
        <v>#VALUE!</v>
      </c>
      <c r="P49" s="139" t="e">
        <f t="shared" si="0"/>
        <v>#VALUE!</v>
      </c>
    </row>
    <row r="50" spans="1:16" s="132" customFormat="1" ht="13.5" customHeight="1" x14ac:dyDescent="0.2">
      <c r="A50" s="132" t="str">
        <f t="shared" si="5"/>
        <v/>
      </c>
      <c r="B50" s="145" t="str">
        <f t="shared" si="1"/>
        <v/>
      </c>
      <c r="C50" s="146" t="str">
        <f t="shared" si="6"/>
        <v/>
      </c>
      <c r="D50" s="146" t="str">
        <f t="shared" si="10"/>
        <v/>
      </c>
      <c r="E50" s="149" t="e">
        <f t="shared" si="2"/>
        <v>#VALUE!</v>
      </c>
      <c r="F50" s="146" t="e">
        <f t="shared" si="11"/>
        <v>#VALUE!</v>
      </c>
      <c r="G50" s="146" t="str">
        <f t="shared" si="7"/>
        <v/>
      </c>
      <c r="H50" s="146" t="str">
        <f t="shared" si="8"/>
        <v/>
      </c>
      <c r="I50" s="146" t="e">
        <f>IF(AND(Pay_Num&lt;&gt;"",Sched_Pay+Extra_Pay&lt;Beg_Bal),Beg_Bal-Princ,IF(Pay_Num&lt;&gt;"",0,""))</f>
        <v>#VALUE!</v>
      </c>
      <c r="J50" s="146" t="e">
        <f>SUM($H$28:$H50)</f>
        <v>#VALUE!</v>
      </c>
      <c r="L50" s="138"/>
      <c r="M50" s="138"/>
      <c r="N50" s="138"/>
      <c r="O50" s="192" t="e">
        <f t="shared" si="12"/>
        <v>#VALUE!</v>
      </c>
      <c r="P50" s="139" t="e">
        <f t="shared" si="0"/>
        <v>#VALUE!</v>
      </c>
    </row>
    <row r="51" spans="1:16" s="132" customFormat="1" ht="13.5" customHeight="1" x14ac:dyDescent="0.2">
      <c r="A51" s="140" t="str">
        <f t="shared" si="5"/>
        <v/>
      </c>
      <c r="B51" s="147" t="str">
        <f t="shared" si="1"/>
        <v/>
      </c>
      <c r="C51" s="148" t="str">
        <f t="shared" si="6"/>
        <v/>
      </c>
      <c r="D51" s="148" t="str">
        <f t="shared" si="10"/>
        <v/>
      </c>
      <c r="E51" s="196" t="e">
        <f t="shared" si="2"/>
        <v>#VALUE!</v>
      </c>
      <c r="F51" s="148" t="e">
        <f t="shared" si="11"/>
        <v>#VALUE!</v>
      </c>
      <c r="G51" s="148" t="str">
        <f t="shared" si="7"/>
        <v/>
      </c>
      <c r="H51" s="148" t="str">
        <f t="shared" si="8"/>
        <v/>
      </c>
      <c r="I51" s="148" t="e">
        <f t="shared" si="4"/>
        <v>#VALUE!</v>
      </c>
      <c r="J51" s="148" t="e">
        <f>SUM($H$28:$H51)</f>
        <v>#VALUE!</v>
      </c>
      <c r="K51" s="140">
        <f>K39+1</f>
        <v>2</v>
      </c>
      <c r="L51" s="162" t="e">
        <f>AVERAGE(I39:I50)</f>
        <v>#VALUE!</v>
      </c>
      <c r="M51" s="162" t="e">
        <f>L51*H$21</f>
        <v>#VALUE!</v>
      </c>
      <c r="N51" s="162" t="e">
        <f>M51/(1+H$20)</f>
        <v>#VALUE!</v>
      </c>
      <c r="O51" s="193" t="e">
        <f>N$51/12</f>
        <v>#VALUE!</v>
      </c>
      <c r="P51" s="163" t="e">
        <f t="shared" si="0"/>
        <v>#VALUE!</v>
      </c>
    </row>
    <row r="52" spans="1:16" s="132" customFormat="1" ht="13.5" customHeight="1" x14ac:dyDescent="0.2">
      <c r="A52" s="132" t="str">
        <f t="shared" si="5"/>
        <v/>
      </c>
      <c r="B52" s="145" t="str">
        <f t="shared" si="1"/>
        <v/>
      </c>
      <c r="C52" s="146" t="str">
        <f t="shared" si="6"/>
        <v/>
      </c>
      <c r="D52" s="146" t="str">
        <f t="shared" si="10"/>
        <v/>
      </c>
      <c r="E52" s="149" t="e">
        <f t="shared" si="2"/>
        <v>#VALUE!</v>
      </c>
      <c r="F52" s="146" t="e">
        <f t="shared" si="11"/>
        <v>#VALUE!</v>
      </c>
      <c r="G52" s="146" t="str">
        <f t="shared" si="7"/>
        <v/>
      </c>
      <c r="H52" s="146" t="str">
        <f t="shared" si="8"/>
        <v/>
      </c>
      <c r="I52" s="146" t="e">
        <f t="shared" si="4"/>
        <v>#VALUE!</v>
      </c>
      <c r="J52" s="146" t="e">
        <f>SUM($H$28:$H52)</f>
        <v>#VALUE!</v>
      </c>
      <c r="K52" s="136"/>
      <c r="L52" s="137"/>
      <c r="M52" s="137"/>
      <c r="N52" s="137"/>
      <c r="O52" s="192" t="e">
        <f>O63</f>
        <v>#VALUE!</v>
      </c>
      <c r="P52" s="139" t="e">
        <f t="shared" si="0"/>
        <v>#VALUE!</v>
      </c>
    </row>
    <row r="53" spans="1:16" s="132" customFormat="1" ht="13.5" customHeight="1" x14ac:dyDescent="0.2">
      <c r="A53" s="132" t="str">
        <f t="shared" si="5"/>
        <v/>
      </c>
      <c r="B53" s="145" t="str">
        <f t="shared" si="1"/>
        <v/>
      </c>
      <c r="C53" s="146" t="str">
        <f t="shared" si="6"/>
        <v/>
      </c>
      <c r="D53" s="146" t="str">
        <f t="shared" si="10"/>
        <v/>
      </c>
      <c r="E53" s="149" t="e">
        <f t="shared" si="2"/>
        <v>#VALUE!</v>
      </c>
      <c r="F53" s="146" t="e">
        <f t="shared" si="11"/>
        <v>#VALUE!</v>
      </c>
      <c r="G53" s="146" t="str">
        <f t="shared" si="7"/>
        <v/>
      </c>
      <c r="H53" s="146" t="str">
        <f t="shared" si="8"/>
        <v/>
      </c>
      <c r="I53" s="146" t="e">
        <f t="shared" si="4"/>
        <v>#VALUE!</v>
      </c>
      <c r="J53" s="146" t="e">
        <f>SUM($H$28:$H53)</f>
        <v>#VALUE!</v>
      </c>
      <c r="K53" s="136"/>
      <c r="L53" s="137"/>
      <c r="M53" s="137"/>
      <c r="N53" s="137"/>
      <c r="O53" s="192" t="e">
        <f>O63</f>
        <v>#VALUE!</v>
      </c>
      <c r="P53" s="139" t="e">
        <f t="shared" si="0"/>
        <v>#VALUE!</v>
      </c>
    </row>
    <row r="54" spans="1:16" s="132" customFormat="1" ht="13.5" customHeight="1" x14ac:dyDescent="0.2">
      <c r="A54" s="132" t="str">
        <f t="shared" si="5"/>
        <v/>
      </c>
      <c r="B54" s="145" t="str">
        <f t="shared" si="1"/>
        <v/>
      </c>
      <c r="C54" s="146" t="str">
        <f t="shared" si="6"/>
        <v/>
      </c>
      <c r="D54" s="146" t="str">
        <f t="shared" si="10"/>
        <v/>
      </c>
      <c r="E54" s="149" t="e">
        <f t="shared" si="2"/>
        <v>#VALUE!</v>
      </c>
      <c r="F54" s="146" t="e">
        <f t="shared" si="11"/>
        <v>#VALUE!</v>
      </c>
      <c r="G54" s="146" t="str">
        <f t="shared" si="7"/>
        <v/>
      </c>
      <c r="H54" s="146" t="str">
        <f t="shared" si="8"/>
        <v/>
      </c>
      <c r="I54" s="146" t="e">
        <f t="shared" si="4"/>
        <v>#VALUE!</v>
      </c>
      <c r="J54" s="146" t="e">
        <f>SUM($H$28:$H54)</f>
        <v>#VALUE!</v>
      </c>
      <c r="K54" s="136"/>
      <c r="L54" s="137"/>
      <c r="M54" s="137"/>
      <c r="N54" s="137"/>
      <c r="O54" s="192" t="e">
        <f>O63</f>
        <v>#VALUE!</v>
      </c>
      <c r="P54" s="139" t="e">
        <f t="shared" si="0"/>
        <v>#VALUE!</v>
      </c>
    </row>
    <row r="55" spans="1:16" s="132" customFormat="1" ht="13.5" customHeight="1" x14ac:dyDescent="0.2">
      <c r="A55" s="132" t="str">
        <f t="shared" si="5"/>
        <v/>
      </c>
      <c r="B55" s="145" t="str">
        <f t="shared" si="1"/>
        <v/>
      </c>
      <c r="C55" s="146" t="str">
        <f t="shared" si="6"/>
        <v/>
      </c>
      <c r="D55" s="146" t="str">
        <f t="shared" si="10"/>
        <v/>
      </c>
      <c r="E55" s="149" t="e">
        <f t="shared" si="2"/>
        <v>#VALUE!</v>
      </c>
      <c r="F55" s="146" t="e">
        <f t="shared" si="11"/>
        <v>#VALUE!</v>
      </c>
      <c r="G55" s="146" t="str">
        <f t="shared" si="7"/>
        <v/>
      </c>
      <c r="H55" s="146" t="str">
        <f t="shared" si="8"/>
        <v/>
      </c>
      <c r="I55" s="146" t="e">
        <f t="shared" si="4"/>
        <v>#VALUE!</v>
      </c>
      <c r="J55" s="146" t="e">
        <f>SUM($H$28:$H55)</f>
        <v>#VALUE!</v>
      </c>
      <c r="K55" s="136"/>
      <c r="L55" s="137"/>
      <c r="M55" s="137"/>
      <c r="N55" s="137"/>
      <c r="O55" s="192" t="e">
        <f>O63</f>
        <v>#VALUE!</v>
      </c>
      <c r="P55" s="139" t="e">
        <f t="shared" si="0"/>
        <v>#VALUE!</v>
      </c>
    </row>
    <row r="56" spans="1:16" s="132" customFormat="1" ht="13.5" customHeight="1" x14ac:dyDescent="0.2">
      <c r="A56" s="132" t="str">
        <f t="shared" si="5"/>
        <v/>
      </c>
      <c r="B56" s="145" t="str">
        <f t="shared" si="1"/>
        <v/>
      </c>
      <c r="C56" s="146" t="str">
        <f t="shared" si="6"/>
        <v/>
      </c>
      <c r="D56" s="146" t="str">
        <f t="shared" si="10"/>
        <v/>
      </c>
      <c r="E56" s="149" t="e">
        <f t="shared" si="2"/>
        <v>#VALUE!</v>
      </c>
      <c r="F56" s="146" t="e">
        <f t="shared" si="11"/>
        <v>#VALUE!</v>
      </c>
      <c r="G56" s="146" t="str">
        <f t="shared" si="7"/>
        <v/>
      </c>
      <c r="H56" s="146" t="str">
        <f t="shared" si="8"/>
        <v/>
      </c>
      <c r="I56" s="146" t="e">
        <f t="shared" si="4"/>
        <v>#VALUE!</v>
      </c>
      <c r="J56" s="146" t="e">
        <f>SUM($H$28:$H56)</f>
        <v>#VALUE!</v>
      </c>
      <c r="K56" s="136"/>
      <c r="L56" s="137"/>
      <c r="M56" s="137"/>
      <c r="N56" s="137"/>
      <c r="O56" s="192" t="e">
        <f>O63</f>
        <v>#VALUE!</v>
      </c>
      <c r="P56" s="139" t="e">
        <f t="shared" si="0"/>
        <v>#VALUE!</v>
      </c>
    </row>
    <row r="57" spans="1:16" s="132" customFormat="1" ht="13.5" customHeight="1" x14ac:dyDescent="0.2">
      <c r="A57" s="132" t="str">
        <f t="shared" si="5"/>
        <v/>
      </c>
      <c r="B57" s="145" t="str">
        <f t="shared" si="1"/>
        <v/>
      </c>
      <c r="C57" s="146" t="str">
        <f t="shared" si="6"/>
        <v/>
      </c>
      <c r="D57" s="146" t="str">
        <f t="shared" si="10"/>
        <v/>
      </c>
      <c r="E57" s="149" t="e">
        <f t="shared" si="2"/>
        <v>#VALUE!</v>
      </c>
      <c r="F57" s="146" t="e">
        <f t="shared" si="11"/>
        <v>#VALUE!</v>
      </c>
      <c r="G57" s="146" t="str">
        <f t="shared" si="7"/>
        <v/>
      </c>
      <c r="H57" s="146" t="str">
        <f t="shared" si="8"/>
        <v/>
      </c>
      <c r="I57" s="146" t="e">
        <f t="shared" si="4"/>
        <v>#VALUE!</v>
      </c>
      <c r="J57" s="146" t="e">
        <f>SUM($H$28:$H57)</f>
        <v>#VALUE!</v>
      </c>
      <c r="L57" s="138"/>
      <c r="M57" s="138"/>
      <c r="N57" s="138"/>
      <c r="O57" s="192" t="e">
        <f>O63</f>
        <v>#VALUE!</v>
      </c>
      <c r="P57" s="139" t="e">
        <f t="shared" si="0"/>
        <v>#VALUE!</v>
      </c>
    </row>
    <row r="58" spans="1:16" s="132" customFormat="1" ht="13.5" customHeight="1" x14ac:dyDescent="0.2">
      <c r="A58" s="132" t="str">
        <f t="shared" si="5"/>
        <v/>
      </c>
      <c r="B58" s="145" t="str">
        <f t="shared" si="1"/>
        <v/>
      </c>
      <c r="C58" s="146" t="str">
        <f t="shared" si="6"/>
        <v/>
      </c>
      <c r="D58" s="146" t="str">
        <f t="shared" si="10"/>
        <v/>
      </c>
      <c r="E58" s="149" t="e">
        <f t="shared" si="2"/>
        <v>#VALUE!</v>
      </c>
      <c r="F58" s="146" t="e">
        <f t="shared" si="11"/>
        <v>#VALUE!</v>
      </c>
      <c r="G58" s="146" t="str">
        <f t="shared" si="7"/>
        <v/>
      </c>
      <c r="H58" s="146" t="str">
        <f t="shared" si="8"/>
        <v/>
      </c>
      <c r="I58" s="146" t="e">
        <f t="shared" si="4"/>
        <v>#VALUE!</v>
      </c>
      <c r="J58" s="146" t="e">
        <f>SUM($H$28:$H58)</f>
        <v>#VALUE!</v>
      </c>
      <c r="L58" s="138"/>
      <c r="M58" s="138"/>
      <c r="N58" s="138"/>
      <c r="O58" s="192" t="e">
        <f>O63</f>
        <v>#VALUE!</v>
      </c>
      <c r="P58" s="139" t="e">
        <f t="shared" si="0"/>
        <v>#VALUE!</v>
      </c>
    </row>
    <row r="59" spans="1:16" s="132" customFormat="1" ht="13.5" customHeight="1" x14ac:dyDescent="0.2">
      <c r="A59" s="132" t="str">
        <f t="shared" si="5"/>
        <v/>
      </c>
      <c r="B59" s="145" t="str">
        <f t="shared" si="1"/>
        <v/>
      </c>
      <c r="C59" s="146" t="str">
        <f t="shared" si="6"/>
        <v/>
      </c>
      <c r="D59" s="146" t="str">
        <f t="shared" si="10"/>
        <v/>
      </c>
      <c r="E59" s="149" t="e">
        <f t="shared" si="2"/>
        <v>#VALUE!</v>
      </c>
      <c r="F59" s="146" t="e">
        <f t="shared" si="11"/>
        <v>#VALUE!</v>
      </c>
      <c r="G59" s="146" t="str">
        <f t="shared" si="7"/>
        <v/>
      </c>
      <c r="H59" s="146" t="str">
        <f t="shared" si="8"/>
        <v/>
      </c>
      <c r="I59" s="146" t="e">
        <f t="shared" si="4"/>
        <v>#VALUE!</v>
      </c>
      <c r="J59" s="146" t="e">
        <f>SUM($H$28:$H59)</f>
        <v>#VALUE!</v>
      </c>
      <c r="L59" s="138"/>
      <c r="M59" s="138"/>
      <c r="N59" s="138"/>
      <c r="O59" s="192" t="e">
        <f>O63</f>
        <v>#VALUE!</v>
      </c>
      <c r="P59" s="139" t="e">
        <f t="shared" si="0"/>
        <v>#VALUE!</v>
      </c>
    </row>
    <row r="60" spans="1:16" s="132" customFormat="1" ht="13.5" customHeight="1" x14ac:dyDescent="0.2">
      <c r="A60" s="132" t="str">
        <f t="shared" si="5"/>
        <v/>
      </c>
      <c r="B60" s="145" t="str">
        <f t="shared" si="1"/>
        <v/>
      </c>
      <c r="C60" s="146" t="str">
        <f t="shared" si="6"/>
        <v/>
      </c>
      <c r="D60" s="146" t="str">
        <f t="shared" si="10"/>
        <v/>
      </c>
      <c r="E60" s="149" t="e">
        <f t="shared" si="2"/>
        <v>#VALUE!</v>
      </c>
      <c r="F60" s="146" t="e">
        <f t="shared" si="11"/>
        <v>#VALUE!</v>
      </c>
      <c r="G60" s="146" t="str">
        <f t="shared" si="7"/>
        <v/>
      </c>
      <c r="H60" s="146" t="str">
        <f t="shared" si="8"/>
        <v/>
      </c>
      <c r="I60" s="146" t="e">
        <f t="shared" si="4"/>
        <v>#VALUE!</v>
      </c>
      <c r="J60" s="146" t="e">
        <f>SUM($H$28:$H60)</f>
        <v>#VALUE!</v>
      </c>
      <c r="L60" s="138"/>
      <c r="M60" s="138"/>
      <c r="N60" s="138"/>
      <c r="O60" s="192" t="e">
        <f>O63</f>
        <v>#VALUE!</v>
      </c>
      <c r="P60" s="139" t="e">
        <f t="shared" si="0"/>
        <v>#VALUE!</v>
      </c>
    </row>
    <row r="61" spans="1:16" s="132" customFormat="1" ht="13.5" customHeight="1" x14ac:dyDescent="0.2">
      <c r="A61" s="132" t="str">
        <f t="shared" si="5"/>
        <v/>
      </c>
      <c r="B61" s="145" t="str">
        <f t="shared" si="1"/>
        <v/>
      </c>
      <c r="C61" s="146" t="str">
        <f t="shared" si="6"/>
        <v/>
      </c>
      <c r="D61" s="146" t="str">
        <f t="shared" si="10"/>
        <v/>
      </c>
      <c r="E61" s="149" t="e">
        <f t="shared" si="2"/>
        <v>#VALUE!</v>
      </c>
      <c r="F61" s="146" t="e">
        <f t="shared" si="11"/>
        <v>#VALUE!</v>
      </c>
      <c r="G61" s="146" t="str">
        <f t="shared" si="7"/>
        <v/>
      </c>
      <c r="H61" s="146" t="str">
        <f t="shared" si="8"/>
        <v/>
      </c>
      <c r="I61" s="146" t="e">
        <f t="shared" si="4"/>
        <v>#VALUE!</v>
      </c>
      <c r="J61" s="146" t="e">
        <f>SUM($H$28:$H61)</f>
        <v>#VALUE!</v>
      </c>
      <c r="L61" s="138"/>
      <c r="M61" s="138"/>
      <c r="N61" s="138"/>
      <c r="O61" s="192" t="e">
        <f>O63</f>
        <v>#VALUE!</v>
      </c>
      <c r="P61" s="139" t="e">
        <f t="shared" si="0"/>
        <v>#VALUE!</v>
      </c>
    </row>
    <row r="62" spans="1:16" s="132" customFormat="1" ht="13.5" customHeight="1" x14ac:dyDescent="0.2">
      <c r="A62" s="132" t="str">
        <f t="shared" si="5"/>
        <v/>
      </c>
      <c r="B62" s="145" t="str">
        <f t="shared" si="1"/>
        <v/>
      </c>
      <c r="C62" s="146" t="str">
        <f t="shared" si="6"/>
        <v/>
      </c>
      <c r="D62" s="146" t="str">
        <f t="shared" si="10"/>
        <v/>
      </c>
      <c r="E62" s="149" t="e">
        <f t="shared" si="2"/>
        <v>#VALUE!</v>
      </c>
      <c r="F62" s="146" t="e">
        <f t="shared" si="11"/>
        <v>#VALUE!</v>
      </c>
      <c r="G62" s="146" t="str">
        <f t="shared" si="7"/>
        <v/>
      </c>
      <c r="H62" s="146" t="str">
        <f t="shared" si="8"/>
        <v/>
      </c>
      <c r="I62" s="146" t="e">
        <f>IF(AND(Pay_Num&lt;&gt;"",Sched_Pay+Extra_Pay&lt;Beg_Bal),Beg_Bal-Princ,IF(Pay_Num&lt;&gt;"",0,""))</f>
        <v>#VALUE!</v>
      </c>
      <c r="J62" s="146" t="e">
        <f>SUM($H$28:$H62)</f>
        <v>#VALUE!</v>
      </c>
      <c r="L62" s="138"/>
      <c r="M62" s="138"/>
      <c r="N62" s="138"/>
      <c r="O62" s="192" t="e">
        <f>O63</f>
        <v>#VALUE!</v>
      </c>
      <c r="P62" s="139" t="e">
        <f t="shared" si="0"/>
        <v>#VALUE!</v>
      </c>
    </row>
    <row r="63" spans="1:16" s="140" customFormat="1" ht="13.5" customHeight="1" x14ac:dyDescent="0.2">
      <c r="A63" s="140" t="str">
        <f t="shared" si="5"/>
        <v/>
      </c>
      <c r="B63" s="147" t="str">
        <f t="shared" si="1"/>
        <v/>
      </c>
      <c r="C63" s="148" t="str">
        <f t="shared" si="6"/>
        <v/>
      </c>
      <c r="D63" s="148" t="str">
        <f t="shared" si="10"/>
        <v/>
      </c>
      <c r="E63" s="196" t="e">
        <f t="shared" si="2"/>
        <v>#VALUE!</v>
      </c>
      <c r="F63" s="148" t="e">
        <f t="shared" si="11"/>
        <v>#VALUE!</v>
      </c>
      <c r="G63" s="148" t="str">
        <f t="shared" si="7"/>
        <v/>
      </c>
      <c r="H63" s="148" t="str">
        <f t="shared" si="8"/>
        <v/>
      </c>
      <c r="I63" s="148" t="e">
        <f t="shared" si="4"/>
        <v>#VALUE!</v>
      </c>
      <c r="J63" s="148" t="e">
        <f>SUM($H$28:$H63)</f>
        <v>#VALUE!</v>
      </c>
      <c r="K63" s="140">
        <f>K51+1</f>
        <v>3</v>
      </c>
      <c r="L63" s="162" t="e">
        <f>AVERAGE(I51:I62)</f>
        <v>#VALUE!</v>
      </c>
      <c r="M63" s="162" t="e">
        <f>L63*H$21</f>
        <v>#VALUE!</v>
      </c>
      <c r="N63" s="162" t="e">
        <f>M63/(1+H$20)</f>
        <v>#VALUE!</v>
      </c>
      <c r="O63" s="193" t="e">
        <f>N63/12</f>
        <v>#VALUE!</v>
      </c>
      <c r="P63" s="163" t="e">
        <f t="shared" si="0"/>
        <v>#VALUE!</v>
      </c>
    </row>
    <row r="64" spans="1:16" s="132" customFormat="1" ht="13.5" customHeight="1" x14ac:dyDescent="0.2">
      <c r="A64" s="132" t="str">
        <f t="shared" si="5"/>
        <v/>
      </c>
      <c r="B64" s="145" t="str">
        <f t="shared" si="1"/>
        <v/>
      </c>
      <c r="C64" s="146" t="str">
        <f t="shared" si="6"/>
        <v/>
      </c>
      <c r="D64" s="146" t="str">
        <f t="shared" si="10"/>
        <v/>
      </c>
      <c r="E64" s="149" t="e">
        <f t="shared" si="2"/>
        <v>#VALUE!</v>
      </c>
      <c r="F64" s="146" t="e">
        <f t="shared" si="11"/>
        <v>#VALUE!</v>
      </c>
      <c r="G64" s="146" t="str">
        <f t="shared" si="7"/>
        <v/>
      </c>
      <c r="H64" s="146" t="str">
        <f t="shared" si="8"/>
        <v/>
      </c>
      <c r="I64" s="146" t="e">
        <f t="shared" si="4"/>
        <v>#VALUE!</v>
      </c>
      <c r="J64" s="146" t="e">
        <f>SUM($H$28:$H64)</f>
        <v>#VALUE!</v>
      </c>
      <c r="K64" s="136"/>
      <c r="L64" s="137"/>
      <c r="M64" s="137"/>
      <c r="N64" s="137"/>
      <c r="O64" s="192" t="e">
        <f>O75</f>
        <v>#VALUE!</v>
      </c>
      <c r="P64" s="139" t="e">
        <f t="shared" si="0"/>
        <v>#VALUE!</v>
      </c>
    </row>
    <row r="65" spans="1:16" s="132" customFormat="1" ht="13.5" customHeight="1" x14ac:dyDescent="0.2">
      <c r="A65" s="132" t="str">
        <f t="shared" si="5"/>
        <v/>
      </c>
      <c r="B65" s="145" t="str">
        <f t="shared" si="1"/>
        <v/>
      </c>
      <c r="C65" s="146" t="str">
        <f t="shared" si="6"/>
        <v/>
      </c>
      <c r="D65" s="146" t="str">
        <f t="shared" si="10"/>
        <v/>
      </c>
      <c r="E65" s="149" t="e">
        <f t="shared" si="2"/>
        <v>#VALUE!</v>
      </c>
      <c r="F65" s="146" t="e">
        <f t="shared" si="11"/>
        <v>#VALUE!</v>
      </c>
      <c r="G65" s="146" t="str">
        <f t="shared" si="7"/>
        <v/>
      </c>
      <c r="H65" s="146" t="str">
        <f t="shared" si="8"/>
        <v/>
      </c>
      <c r="I65" s="146" t="e">
        <f t="shared" si="4"/>
        <v>#VALUE!</v>
      </c>
      <c r="J65" s="146" t="e">
        <f>SUM($H$28:$H65)</f>
        <v>#VALUE!</v>
      </c>
      <c r="K65" s="136"/>
      <c r="L65" s="137"/>
      <c r="M65" s="137"/>
      <c r="N65" s="137"/>
      <c r="O65" s="192" t="e">
        <f>O75</f>
        <v>#VALUE!</v>
      </c>
      <c r="P65" s="139" t="e">
        <f t="shared" si="0"/>
        <v>#VALUE!</v>
      </c>
    </row>
    <row r="66" spans="1:16" s="132" customFormat="1" ht="13.5" customHeight="1" x14ac:dyDescent="0.2">
      <c r="A66" s="132" t="str">
        <f t="shared" si="5"/>
        <v/>
      </c>
      <c r="B66" s="145" t="str">
        <f t="shared" si="1"/>
        <v/>
      </c>
      <c r="C66" s="146" t="str">
        <f t="shared" si="6"/>
        <v/>
      </c>
      <c r="D66" s="146" t="str">
        <f t="shared" si="10"/>
        <v/>
      </c>
      <c r="E66" s="149" t="e">
        <f t="shared" si="2"/>
        <v>#VALUE!</v>
      </c>
      <c r="F66" s="146" t="e">
        <f t="shared" si="11"/>
        <v>#VALUE!</v>
      </c>
      <c r="G66" s="146" t="str">
        <f t="shared" si="7"/>
        <v/>
      </c>
      <c r="H66" s="146" t="str">
        <f t="shared" si="8"/>
        <v/>
      </c>
      <c r="I66" s="146" t="e">
        <f t="shared" si="4"/>
        <v>#VALUE!</v>
      </c>
      <c r="J66" s="146" t="e">
        <f>SUM($H$28:$H66)</f>
        <v>#VALUE!</v>
      </c>
      <c r="K66" s="136"/>
      <c r="L66" s="137"/>
      <c r="M66" s="137"/>
      <c r="N66" s="137"/>
      <c r="O66" s="192" t="e">
        <f>O75</f>
        <v>#VALUE!</v>
      </c>
      <c r="P66" s="139" t="e">
        <f t="shared" si="0"/>
        <v>#VALUE!</v>
      </c>
    </row>
    <row r="67" spans="1:16" s="132" customFormat="1" ht="13.5" customHeight="1" x14ac:dyDescent="0.2">
      <c r="A67" s="132" t="str">
        <f t="shared" si="5"/>
        <v/>
      </c>
      <c r="B67" s="145" t="str">
        <f t="shared" si="1"/>
        <v/>
      </c>
      <c r="C67" s="146" t="str">
        <f t="shared" si="6"/>
        <v/>
      </c>
      <c r="D67" s="146" t="str">
        <f t="shared" si="10"/>
        <v/>
      </c>
      <c r="E67" s="149" t="e">
        <f t="shared" si="2"/>
        <v>#VALUE!</v>
      </c>
      <c r="F67" s="146" t="e">
        <f t="shared" si="11"/>
        <v>#VALUE!</v>
      </c>
      <c r="G67" s="146" t="str">
        <f t="shared" si="7"/>
        <v/>
      </c>
      <c r="H67" s="146" t="str">
        <f t="shared" si="8"/>
        <v/>
      </c>
      <c r="I67" s="146" t="e">
        <f t="shared" si="4"/>
        <v>#VALUE!</v>
      </c>
      <c r="J67" s="146" t="e">
        <f>SUM($H$28:$H67)</f>
        <v>#VALUE!</v>
      </c>
      <c r="K67" s="136"/>
      <c r="L67" s="137"/>
      <c r="M67" s="137"/>
      <c r="N67" s="137"/>
      <c r="O67" s="192" t="e">
        <f>O75</f>
        <v>#VALUE!</v>
      </c>
      <c r="P67" s="139" t="e">
        <f t="shared" si="0"/>
        <v>#VALUE!</v>
      </c>
    </row>
    <row r="68" spans="1:16" s="132" customFormat="1" ht="13.5" customHeight="1" x14ac:dyDescent="0.2">
      <c r="A68" s="132" t="str">
        <f t="shared" si="5"/>
        <v/>
      </c>
      <c r="B68" s="145" t="str">
        <f t="shared" si="1"/>
        <v/>
      </c>
      <c r="C68" s="146" t="str">
        <f t="shared" si="6"/>
        <v/>
      </c>
      <c r="D68" s="146" t="str">
        <f t="shared" si="10"/>
        <v/>
      </c>
      <c r="E68" s="149" t="e">
        <f t="shared" si="2"/>
        <v>#VALUE!</v>
      </c>
      <c r="F68" s="146" t="e">
        <f t="shared" si="11"/>
        <v>#VALUE!</v>
      </c>
      <c r="G68" s="146" t="str">
        <f t="shared" si="7"/>
        <v/>
      </c>
      <c r="H68" s="146" t="str">
        <f t="shared" si="8"/>
        <v/>
      </c>
      <c r="I68" s="146" t="e">
        <f t="shared" si="4"/>
        <v>#VALUE!</v>
      </c>
      <c r="J68" s="146" t="e">
        <f>SUM($H$28:$H68)</f>
        <v>#VALUE!</v>
      </c>
      <c r="K68" s="136"/>
      <c r="L68" s="137"/>
      <c r="M68" s="137"/>
      <c r="N68" s="137"/>
      <c r="O68" s="192" t="e">
        <f>O75</f>
        <v>#VALUE!</v>
      </c>
      <c r="P68" s="139" t="e">
        <f t="shared" si="0"/>
        <v>#VALUE!</v>
      </c>
    </row>
    <row r="69" spans="1:16" s="132" customFormat="1" ht="13.5" customHeight="1" x14ac:dyDescent="0.2">
      <c r="A69" s="132" t="str">
        <f t="shared" si="5"/>
        <v/>
      </c>
      <c r="B69" s="145" t="str">
        <f t="shared" si="1"/>
        <v/>
      </c>
      <c r="C69" s="146" t="str">
        <f t="shared" si="6"/>
        <v/>
      </c>
      <c r="D69" s="146" t="str">
        <f t="shared" si="10"/>
        <v/>
      </c>
      <c r="E69" s="149" t="e">
        <f t="shared" si="2"/>
        <v>#VALUE!</v>
      </c>
      <c r="F69" s="146" t="e">
        <f t="shared" si="11"/>
        <v>#VALUE!</v>
      </c>
      <c r="G69" s="146" t="str">
        <f t="shared" si="7"/>
        <v/>
      </c>
      <c r="H69" s="146" t="str">
        <f t="shared" si="8"/>
        <v/>
      </c>
      <c r="I69" s="146" t="e">
        <f t="shared" si="4"/>
        <v>#VALUE!</v>
      </c>
      <c r="J69" s="146" t="e">
        <f>SUM($H$28:$H69)</f>
        <v>#VALUE!</v>
      </c>
      <c r="L69" s="138"/>
      <c r="M69" s="138"/>
      <c r="N69" s="138"/>
      <c r="O69" s="192" t="e">
        <f>O75</f>
        <v>#VALUE!</v>
      </c>
      <c r="P69" s="139" t="e">
        <f t="shared" si="0"/>
        <v>#VALUE!</v>
      </c>
    </row>
    <row r="70" spans="1:16" s="132" customFormat="1" ht="13.5" customHeight="1" x14ac:dyDescent="0.2">
      <c r="A70" s="132" t="str">
        <f t="shared" si="5"/>
        <v/>
      </c>
      <c r="B70" s="145" t="str">
        <f t="shared" si="1"/>
        <v/>
      </c>
      <c r="C70" s="146" t="str">
        <f t="shared" si="6"/>
        <v/>
      </c>
      <c r="D70" s="146" t="str">
        <f t="shared" si="10"/>
        <v/>
      </c>
      <c r="E70" s="149" t="e">
        <f t="shared" si="2"/>
        <v>#VALUE!</v>
      </c>
      <c r="F70" s="146" t="e">
        <f t="shared" si="11"/>
        <v>#VALUE!</v>
      </c>
      <c r="G70" s="146" t="str">
        <f t="shared" si="7"/>
        <v/>
      </c>
      <c r="H70" s="146" t="str">
        <f t="shared" si="8"/>
        <v/>
      </c>
      <c r="I70" s="146" t="e">
        <f t="shared" si="4"/>
        <v>#VALUE!</v>
      </c>
      <c r="J70" s="146" t="e">
        <f>SUM($H$28:$H70)</f>
        <v>#VALUE!</v>
      </c>
      <c r="L70" s="138"/>
      <c r="M70" s="138"/>
      <c r="N70" s="138"/>
      <c r="O70" s="192" t="e">
        <f>O75</f>
        <v>#VALUE!</v>
      </c>
      <c r="P70" s="139" t="e">
        <f t="shared" si="0"/>
        <v>#VALUE!</v>
      </c>
    </row>
    <row r="71" spans="1:16" s="132" customFormat="1" ht="13.5" customHeight="1" x14ac:dyDescent="0.2">
      <c r="A71" s="132" t="str">
        <f t="shared" si="5"/>
        <v/>
      </c>
      <c r="B71" s="145" t="str">
        <f t="shared" si="1"/>
        <v/>
      </c>
      <c r="C71" s="146" t="str">
        <f t="shared" si="6"/>
        <v/>
      </c>
      <c r="D71" s="146" t="str">
        <f t="shared" si="10"/>
        <v/>
      </c>
      <c r="E71" s="149" t="e">
        <f t="shared" si="2"/>
        <v>#VALUE!</v>
      </c>
      <c r="F71" s="146" t="e">
        <f t="shared" si="11"/>
        <v>#VALUE!</v>
      </c>
      <c r="G71" s="146" t="str">
        <f t="shared" si="7"/>
        <v/>
      </c>
      <c r="H71" s="146" t="str">
        <f t="shared" si="8"/>
        <v/>
      </c>
      <c r="I71" s="146" t="e">
        <f t="shared" si="4"/>
        <v>#VALUE!</v>
      </c>
      <c r="J71" s="146" t="e">
        <f>SUM($H$28:$H71)</f>
        <v>#VALUE!</v>
      </c>
      <c r="L71" s="138"/>
      <c r="M71" s="138"/>
      <c r="N71" s="138"/>
      <c r="O71" s="192" t="e">
        <f>O75</f>
        <v>#VALUE!</v>
      </c>
      <c r="P71" s="139" t="e">
        <f t="shared" si="0"/>
        <v>#VALUE!</v>
      </c>
    </row>
    <row r="72" spans="1:16" s="132" customFormat="1" ht="13.5" customHeight="1" x14ac:dyDescent="0.2">
      <c r="A72" s="132" t="str">
        <f t="shared" si="5"/>
        <v/>
      </c>
      <c r="B72" s="145" t="str">
        <f t="shared" si="1"/>
        <v/>
      </c>
      <c r="C72" s="146" t="str">
        <f t="shared" si="6"/>
        <v/>
      </c>
      <c r="D72" s="146" t="str">
        <f t="shared" si="10"/>
        <v/>
      </c>
      <c r="E72" s="149" t="e">
        <f t="shared" si="2"/>
        <v>#VALUE!</v>
      </c>
      <c r="F72" s="146" t="e">
        <f t="shared" si="11"/>
        <v>#VALUE!</v>
      </c>
      <c r="G72" s="146" t="str">
        <f t="shared" si="7"/>
        <v/>
      </c>
      <c r="H72" s="146" t="str">
        <f t="shared" si="8"/>
        <v/>
      </c>
      <c r="I72" s="146" t="e">
        <f t="shared" si="4"/>
        <v>#VALUE!</v>
      </c>
      <c r="J72" s="146" t="e">
        <f>SUM($H$28:$H72)</f>
        <v>#VALUE!</v>
      </c>
      <c r="L72" s="138"/>
      <c r="M72" s="138"/>
      <c r="N72" s="138"/>
      <c r="O72" s="192" t="e">
        <f>O75</f>
        <v>#VALUE!</v>
      </c>
      <c r="P72" s="139" t="e">
        <f t="shared" si="0"/>
        <v>#VALUE!</v>
      </c>
    </row>
    <row r="73" spans="1:16" s="132" customFormat="1" ht="13.5" customHeight="1" x14ac:dyDescent="0.2">
      <c r="A73" s="132" t="str">
        <f t="shared" si="5"/>
        <v/>
      </c>
      <c r="B73" s="145" t="str">
        <f t="shared" si="1"/>
        <v/>
      </c>
      <c r="C73" s="146" t="str">
        <f t="shared" si="6"/>
        <v/>
      </c>
      <c r="D73" s="146" t="str">
        <f t="shared" si="10"/>
        <v/>
      </c>
      <c r="E73" s="149" t="e">
        <f t="shared" si="2"/>
        <v>#VALUE!</v>
      </c>
      <c r="F73" s="146" t="e">
        <f t="shared" si="11"/>
        <v>#VALUE!</v>
      </c>
      <c r="G73" s="146" t="str">
        <f t="shared" si="7"/>
        <v/>
      </c>
      <c r="H73" s="146" t="str">
        <f t="shared" si="8"/>
        <v/>
      </c>
      <c r="I73" s="146" t="e">
        <f t="shared" si="4"/>
        <v>#VALUE!</v>
      </c>
      <c r="J73" s="146" t="e">
        <f>SUM($H$28:$H73)</f>
        <v>#VALUE!</v>
      </c>
      <c r="L73" s="138"/>
      <c r="M73" s="138"/>
      <c r="N73" s="138"/>
      <c r="O73" s="192" t="e">
        <f>O75</f>
        <v>#VALUE!</v>
      </c>
      <c r="P73" s="139" t="e">
        <f t="shared" si="0"/>
        <v>#VALUE!</v>
      </c>
    </row>
    <row r="74" spans="1:16" s="132" customFormat="1" ht="13.5" customHeight="1" x14ac:dyDescent="0.2">
      <c r="A74" s="132" t="str">
        <f t="shared" si="5"/>
        <v/>
      </c>
      <c r="B74" s="145" t="str">
        <f t="shared" si="1"/>
        <v/>
      </c>
      <c r="C74" s="146" t="str">
        <f t="shared" si="6"/>
        <v/>
      </c>
      <c r="D74" s="146" t="str">
        <f t="shared" si="10"/>
        <v/>
      </c>
      <c r="E74" s="149" t="e">
        <f t="shared" si="2"/>
        <v>#VALUE!</v>
      </c>
      <c r="F74" s="146" t="e">
        <f t="shared" si="11"/>
        <v>#VALUE!</v>
      </c>
      <c r="G74" s="146" t="str">
        <f t="shared" si="7"/>
        <v/>
      </c>
      <c r="H74" s="146" t="str">
        <f t="shared" si="8"/>
        <v/>
      </c>
      <c r="I74" s="146" t="e">
        <f>IF(AND(Pay_Num&lt;&gt;"",Sched_Pay+Extra_Pay&lt;Beg_Bal),Beg_Bal-Princ,IF(Pay_Num&lt;&gt;"",0,""))</f>
        <v>#VALUE!</v>
      </c>
      <c r="J74" s="146" t="e">
        <f>SUM($H$28:$H74)</f>
        <v>#VALUE!</v>
      </c>
      <c r="L74" s="138"/>
      <c r="M74" s="138"/>
      <c r="N74" s="138"/>
      <c r="O74" s="192" t="e">
        <f>O75</f>
        <v>#VALUE!</v>
      </c>
      <c r="P74" s="139" t="e">
        <f t="shared" si="0"/>
        <v>#VALUE!</v>
      </c>
    </row>
    <row r="75" spans="1:16" s="140" customFormat="1" ht="13.5" customHeight="1" x14ac:dyDescent="0.2">
      <c r="A75" s="140" t="str">
        <f t="shared" si="5"/>
        <v/>
      </c>
      <c r="B75" s="147" t="str">
        <f t="shared" si="1"/>
        <v/>
      </c>
      <c r="C75" s="148" t="str">
        <f t="shared" si="6"/>
        <v/>
      </c>
      <c r="D75" s="148" t="str">
        <f t="shared" si="10"/>
        <v/>
      </c>
      <c r="E75" s="150" t="e">
        <f t="shared" si="2"/>
        <v>#VALUE!</v>
      </c>
      <c r="F75" s="148" t="e">
        <f t="shared" si="11"/>
        <v>#VALUE!</v>
      </c>
      <c r="G75" s="148" t="str">
        <f t="shared" si="7"/>
        <v/>
      </c>
      <c r="H75" s="148" t="str">
        <f t="shared" si="8"/>
        <v/>
      </c>
      <c r="I75" s="148" t="e">
        <f t="shared" si="4"/>
        <v>#VALUE!</v>
      </c>
      <c r="J75" s="148" t="e">
        <f>SUM($H$28:$H75)</f>
        <v>#VALUE!</v>
      </c>
      <c r="K75" s="140">
        <f>K63+1</f>
        <v>4</v>
      </c>
      <c r="L75" s="162" t="e">
        <f>AVERAGE(I63:I74)</f>
        <v>#VALUE!</v>
      </c>
      <c r="M75" s="162" t="e">
        <f>L75*H$21</f>
        <v>#VALUE!</v>
      </c>
      <c r="N75" s="162" t="e">
        <f>M75/(1+H$20)</f>
        <v>#VALUE!</v>
      </c>
      <c r="O75" s="193" t="e">
        <f>N75/12</f>
        <v>#VALUE!</v>
      </c>
      <c r="P75" s="163" t="e">
        <f t="shared" si="0"/>
        <v>#VALUE!</v>
      </c>
    </row>
    <row r="76" spans="1:16" s="132" customFormat="1" ht="13.5" customHeight="1" x14ac:dyDescent="0.2">
      <c r="A76" s="132" t="str">
        <f t="shared" si="5"/>
        <v/>
      </c>
      <c r="B76" s="145" t="str">
        <f t="shared" si="1"/>
        <v/>
      </c>
      <c r="C76" s="146" t="str">
        <f t="shared" si="6"/>
        <v/>
      </c>
      <c r="D76" s="146" t="str">
        <f t="shared" si="10"/>
        <v/>
      </c>
      <c r="E76" s="149" t="e">
        <f t="shared" si="2"/>
        <v>#VALUE!</v>
      </c>
      <c r="F76" s="146" t="e">
        <f t="shared" si="11"/>
        <v>#VALUE!</v>
      </c>
      <c r="G76" s="146" t="str">
        <f t="shared" si="7"/>
        <v/>
      </c>
      <c r="H76" s="146" t="str">
        <f t="shared" si="8"/>
        <v/>
      </c>
      <c r="I76" s="146" t="e">
        <f t="shared" si="4"/>
        <v>#VALUE!</v>
      </c>
      <c r="J76" s="146" t="e">
        <f>SUM($H$28:$H76)</f>
        <v>#VALUE!</v>
      </c>
      <c r="K76" s="136"/>
      <c r="L76" s="137"/>
      <c r="M76" s="137"/>
      <c r="N76" s="137"/>
      <c r="O76" s="192" t="e">
        <f>O87</f>
        <v>#VALUE!</v>
      </c>
      <c r="P76" s="139" t="e">
        <f t="shared" si="0"/>
        <v>#VALUE!</v>
      </c>
    </row>
    <row r="77" spans="1:16" s="132" customFormat="1" ht="13.5" customHeight="1" x14ac:dyDescent="0.2">
      <c r="A77" s="132" t="str">
        <f t="shared" si="5"/>
        <v/>
      </c>
      <c r="B77" s="145" t="str">
        <f t="shared" si="1"/>
        <v/>
      </c>
      <c r="C77" s="146" t="str">
        <f t="shared" si="6"/>
        <v/>
      </c>
      <c r="D77" s="146" t="str">
        <f t="shared" si="10"/>
        <v/>
      </c>
      <c r="E77" s="149" t="e">
        <f t="shared" si="2"/>
        <v>#VALUE!</v>
      </c>
      <c r="F77" s="146" t="e">
        <f t="shared" si="11"/>
        <v>#VALUE!</v>
      </c>
      <c r="G77" s="146" t="str">
        <f t="shared" si="7"/>
        <v/>
      </c>
      <c r="H77" s="146" t="str">
        <f t="shared" si="8"/>
        <v/>
      </c>
      <c r="I77" s="146" t="e">
        <f t="shared" si="4"/>
        <v>#VALUE!</v>
      </c>
      <c r="J77" s="146" t="e">
        <f>SUM($H$28:$H77)</f>
        <v>#VALUE!</v>
      </c>
      <c r="K77" s="136"/>
      <c r="L77" s="137"/>
      <c r="M77" s="137"/>
      <c r="N77" s="137"/>
      <c r="O77" s="192" t="e">
        <f>O87</f>
        <v>#VALUE!</v>
      </c>
      <c r="P77" s="139" t="e">
        <f t="shared" si="0"/>
        <v>#VALUE!</v>
      </c>
    </row>
    <row r="78" spans="1:16" s="132" customFormat="1" ht="13.5" customHeight="1" x14ac:dyDescent="0.2">
      <c r="A78" s="132" t="str">
        <f t="shared" si="5"/>
        <v/>
      </c>
      <c r="B78" s="145" t="str">
        <f t="shared" si="1"/>
        <v/>
      </c>
      <c r="C78" s="146" t="str">
        <f t="shared" si="6"/>
        <v/>
      </c>
      <c r="D78" s="146" t="str">
        <f t="shared" si="10"/>
        <v/>
      </c>
      <c r="E78" s="149" t="e">
        <f t="shared" si="2"/>
        <v>#VALUE!</v>
      </c>
      <c r="F78" s="146" t="e">
        <f t="shared" si="11"/>
        <v>#VALUE!</v>
      </c>
      <c r="G78" s="146" t="str">
        <f t="shared" si="7"/>
        <v/>
      </c>
      <c r="H78" s="146" t="str">
        <f t="shared" si="8"/>
        <v/>
      </c>
      <c r="I78" s="146" t="e">
        <f t="shared" si="4"/>
        <v>#VALUE!</v>
      </c>
      <c r="J78" s="146" t="e">
        <f>SUM($H$28:$H78)</f>
        <v>#VALUE!</v>
      </c>
      <c r="K78" s="136"/>
      <c r="L78" s="137"/>
      <c r="M78" s="137"/>
      <c r="N78" s="137"/>
      <c r="O78" s="192" t="e">
        <f>O87</f>
        <v>#VALUE!</v>
      </c>
      <c r="P78" s="139" t="e">
        <f t="shared" si="0"/>
        <v>#VALUE!</v>
      </c>
    </row>
    <row r="79" spans="1:16" s="132" customFormat="1" ht="13.5" customHeight="1" x14ac:dyDescent="0.2">
      <c r="A79" s="132" t="str">
        <f t="shared" si="5"/>
        <v/>
      </c>
      <c r="B79" s="145" t="str">
        <f t="shared" si="1"/>
        <v/>
      </c>
      <c r="C79" s="146" t="str">
        <f t="shared" si="6"/>
        <v/>
      </c>
      <c r="D79" s="146" t="str">
        <f t="shared" si="10"/>
        <v/>
      </c>
      <c r="E79" s="149" t="e">
        <f t="shared" si="2"/>
        <v>#VALUE!</v>
      </c>
      <c r="F79" s="146" t="e">
        <f t="shared" si="11"/>
        <v>#VALUE!</v>
      </c>
      <c r="G79" s="146" t="str">
        <f t="shared" si="7"/>
        <v/>
      </c>
      <c r="H79" s="146" t="str">
        <f t="shared" si="8"/>
        <v/>
      </c>
      <c r="I79" s="146" t="e">
        <f t="shared" si="4"/>
        <v>#VALUE!</v>
      </c>
      <c r="J79" s="146" t="e">
        <f>SUM($H$28:$H79)</f>
        <v>#VALUE!</v>
      </c>
      <c r="K79" s="136"/>
      <c r="L79" s="137"/>
      <c r="M79" s="137"/>
      <c r="N79" s="137"/>
      <c r="O79" s="192" t="e">
        <f>O87</f>
        <v>#VALUE!</v>
      </c>
      <c r="P79" s="139" t="e">
        <f t="shared" si="0"/>
        <v>#VALUE!</v>
      </c>
    </row>
    <row r="80" spans="1:16" s="132" customFormat="1" ht="13.5" customHeight="1" x14ac:dyDescent="0.2">
      <c r="A80" s="132" t="str">
        <f t="shared" si="5"/>
        <v/>
      </c>
      <c r="B80" s="145" t="str">
        <f t="shared" si="1"/>
        <v/>
      </c>
      <c r="C80" s="146" t="str">
        <f t="shared" si="6"/>
        <v/>
      </c>
      <c r="D80" s="146" t="str">
        <f t="shared" si="10"/>
        <v/>
      </c>
      <c r="E80" s="149" t="e">
        <f t="shared" si="2"/>
        <v>#VALUE!</v>
      </c>
      <c r="F80" s="146" t="e">
        <f t="shared" si="11"/>
        <v>#VALUE!</v>
      </c>
      <c r="G80" s="146" t="str">
        <f t="shared" si="7"/>
        <v/>
      </c>
      <c r="H80" s="146" t="str">
        <f t="shared" si="8"/>
        <v/>
      </c>
      <c r="I80" s="146" t="e">
        <f t="shared" si="4"/>
        <v>#VALUE!</v>
      </c>
      <c r="J80" s="146" t="e">
        <f>SUM($H$28:$H80)</f>
        <v>#VALUE!</v>
      </c>
      <c r="K80" s="136"/>
      <c r="L80" s="137"/>
      <c r="M80" s="137"/>
      <c r="N80" s="137"/>
      <c r="O80" s="192" t="e">
        <f>O87</f>
        <v>#VALUE!</v>
      </c>
      <c r="P80" s="139" t="e">
        <f t="shared" si="0"/>
        <v>#VALUE!</v>
      </c>
    </row>
    <row r="81" spans="1:16" s="132" customFormat="1" ht="13.5" customHeight="1" x14ac:dyDescent="0.2">
      <c r="A81" s="132" t="str">
        <f t="shared" si="5"/>
        <v/>
      </c>
      <c r="B81" s="145" t="str">
        <f t="shared" si="1"/>
        <v/>
      </c>
      <c r="C81" s="146" t="str">
        <f t="shared" si="6"/>
        <v/>
      </c>
      <c r="D81" s="146" t="str">
        <f t="shared" si="10"/>
        <v/>
      </c>
      <c r="E81" s="149" t="e">
        <f t="shared" si="2"/>
        <v>#VALUE!</v>
      </c>
      <c r="F81" s="146" t="e">
        <f t="shared" si="11"/>
        <v>#VALUE!</v>
      </c>
      <c r="G81" s="146" t="str">
        <f t="shared" si="7"/>
        <v/>
      </c>
      <c r="H81" s="146" t="str">
        <f t="shared" si="8"/>
        <v/>
      </c>
      <c r="I81" s="146" t="e">
        <f t="shared" si="4"/>
        <v>#VALUE!</v>
      </c>
      <c r="J81" s="146" t="e">
        <f>SUM($H$28:$H81)</f>
        <v>#VALUE!</v>
      </c>
      <c r="L81" s="138"/>
      <c r="M81" s="138"/>
      <c r="N81" s="138"/>
      <c r="O81" s="192" t="e">
        <f>O87</f>
        <v>#VALUE!</v>
      </c>
      <c r="P81" s="139" t="e">
        <f t="shared" si="0"/>
        <v>#VALUE!</v>
      </c>
    </row>
    <row r="82" spans="1:16" s="132" customFormat="1" ht="13.5" customHeight="1" x14ac:dyDescent="0.2">
      <c r="A82" s="132" t="str">
        <f t="shared" si="5"/>
        <v/>
      </c>
      <c r="B82" s="145" t="str">
        <f t="shared" si="1"/>
        <v/>
      </c>
      <c r="C82" s="146" t="str">
        <f t="shared" si="6"/>
        <v/>
      </c>
      <c r="D82" s="146" t="str">
        <f t="shared" si="10"/>
        <v/>
      </c>
      <c r="E82" s="149" t="e">
        <f t="shared" si="2"/>
        <v>#VALUE!</v>
      </c>
      <c r="F82" s="146" t="e">
        <f t="shared" si="11"/>
        <v>#VALUE!</v>
      </c>
      <c r="G82" s="146" t="str">
        <f t="shared" si="7"/>
        <v/>
      </c>
      <c r="H82" s="146" t="str">
        <f t="shared" si="8"/>
        <v/>
      </c>
      <c r="I82" s="146" t="e">
        <f t="shared" si="4"/>
        <v>#VALUE!</v>
      </c>
      <c r="J82" s="146" t="e">
        <f>SUM($H$28:$H82)</f>
        <v>#VALUE!</v>
      </c>
      <c r="L82" s="138"/>
      <c r="M82" s="138"/>
      <c r="N82" s="138"/>
      <c r="O82" s="192" t="e">
        <f>O87</f>
        <v>#VALUE!</v>
      </c>
      <c r="P82" s="139" t="e">
        <f t="shared" si="0"/>
        <v>#VALUE!</v>
      </c>
    </row>
    <row r="83" spans="1:16" s="132" customFormat="1" ht="13.5" customHeight="1" x14ac:dyDescent="0.2">
      <c r="A83" s="132" t="str">
        <f t="shared" si="5"/>
        <v/>
      </c>
      <c r="B83" s="145" t="str">
        <f t="shared" si="1"/>
        <v/>
      </c>
      <c r="C83" s="146" t="str">
        <f t="shared" si="6"/>
        <v/>
      </c>
      <c r="D83" s="146" t="str">
        <f t="shared" si="10"/>
        <v/>
      </c>
      <c r="E83" s="149" t="e">
        <f t="shared" si="2"/>
        <v>#VALUE!</v>
      </c>
      <c r="F83" s="146" t="e">
        <f t="shared" si="11"/>
        <v>#VALUE!</v>
      </c>
      <c r="G83" s="146" t="str">
        <f t="shared" si="7"/>
        <v/>
      </c>
      <c r="H83" s="146" t="str">
        <f t="shared" si="8"/>
        <v/>
      </c>
      <c r="I83" s="146" t="e">
        <f t="shared" si="4"/>
        <v>#VALUE!</v>
      </c>
      <c r="J83" s="146" t="e">
        <f>SUM($H$28:$H83)</f>
        <v>#VALUE!</v>
      </c>
      <c r="L83" s="138"/>
      <c r="M83" s="138"/>
      <c r="N83" s="138"/>
      <c r="O83" s="192" t="e">
        <f>O87</f>
        <v>#VALUE!</v>
      </c>
      <c r="P83" s="139" t="e">
        <f t="shared" si="0"/>
        <v>#VALUE!</v>
      </c>
    </row>
    <row r="84" spans="1:16" s="132" customFormat="1" ht="13.5" customHeight="1" x14ac:dyDescent="0.2">
      <c r="A84" s="132" t="str">
        <f t="shared" si="5"/>
        <v/>
      </c>
      <c r="B84" s="145" t="str">
        <f t="shared" si="1"/>
        <v/>
      </c>
      <c r="C84" s="146" t="str">
        <f t="shared" si="6"/>
        <v/>
      </c>
      <c r="D84" s="146" t="str">
        <f t="shared" si="10"/>
        <v/>
      </c>
      <c r="E84" s="149" t="e">
        <f t="shared" si="2"/>
        <v>#VALUE!</v>
      </c>
      <c r="F84" s="146" t="e">
        <f t="shared" si="11"/>
        <v>#VALUE!</v>
      </c>
      <c r="G84" s="146" t="str">
        <f t="shared" si="7"/>
        <v/>
      </c>
      <c r="H84" s="146" t="str">
        <f t="shared" si="8"/>
        <v/>
      </c>
      <c r="I84" s="146" t="e">
        <f t="shared" si="4"/>
        <v>#VALUE!</v>
      </c>
      <c r="J84" s="146" t="e">
        <f>SUM($H$28:$H84)</f>
        <v>#VALUE!</v>
      </c>
      <c r="L84" s="138"/>
      <c r="M84" s="138"/>
      <c r="N84" s="138"/>
      <c r="O84" s="192" t="e">
        <f>O87</f>
        <v>#VALUE!</v>
      </c>
      <c r="P84" s="139" t="e">
        <f t="shared" si="0"/>
        <v>#VALUE!</v>
      </c>
    </row>
    <row r="85" spans="1:16" s="132" customFormat="1" ht="13.5" customHeight="1" x14ac:dyDescent="0.2">
      <c r="A85" s="132" t="str">
        <f t="shared" si="5"/>
        <v/>
      </c>
      <c r="B85" s="145" t="str">
        <f t="shared" si="1"/>
        <v/>
      </c>
      <c r="C85" s="146" t="str">
        <f t="shared" si="6"/>
        <v/>
      </c>
      <c r="D85" s="146" t="str">
        <f t="shared" si="10"/>
        <v/>
      </c>
      <c r="E85" s="149" t="e">
        <f t="shared" si="2"/>
        <v>#VALUE!</v>
      </c>
      <c r="F85" s="146" t="e">
        <f t="shared" si="11"/>
        <v>#VALUE!</v>
      </c>
      <c r="G85" s="146" t="str">
        <f t="shared" si="7"/>
        <v/>
      </c>
      <c r="H85" s="146" t="str">
        <f t="shared" si="8"/>
        <v/>
      </c>
      <c r="I85" s="146" t="e">
        <f t="shared" si="4"/>
        <v>#VALUE!</v>
      </c>
      <c r="J85" s="146" t="e">
        <f>SUM($H$28:$H85)</f>
        <v>#VALUE!</v>
      </c>
      <c r="L85" s="138"/>
      <c r="M85" s="138"/>
      <c r="N85" s="138"/>
      <c r="O85" s="192" t="e">
        <f>O87</f>
        <v>#VALUE!</v>
      </c>
      <c r="P85" s="139" t="e">
        <f t="shared" si="0"/>
        <v>#VALUE!</v>
      </c>
    </row>
    <row r="86" spans="1:16" s="132" customFormat="1" ht="13.5" customHeight="1" x14ac:dyDescent="0.2">
      <c r="A86" s="132" t="str">
        <f t="shared" si="5"/>
        <v/>
      </c>
      <c r="B86" s="145" t="str">
        <f t="shared" si="1"/>
        <v/>
      </c>
      <c r="C86" s="146" t="str">
        <f t="shared" si="6"/>
        <v/>
      </c>
      <c r="D86" s="146" t="str">
        <f t="shared" si="10"/>
        <v/>
      </c>
      <c r="E86" s="149" t="e">
        <f t="shared" si="2"/>
        <v>#VALUE!</v>
      </c>
      <c r="F86" s="146" t="e">
        <f t="shared" si="11"/>
        <v>#VALUE!</v>
      </c>
      <c r="G86" s="146" t="str">
        <f t="shared" si="7"/>
        <v/>
      </c>
      <c r="H86" s="146" t="str">
        <f t="shared" si="8"/>
        <v/>
      </c>
      <c r="I86" s="146" t="e">
        <f>IF(AND(Pay_Num&lt;&gt;"",Sched_Pay+Extra_Pay&lt;Beg_Bal),Beg_Bal-Princ,IF(Pay_Num&lt;&gt;"",0,""))</f>
        <v>#VALUE!</v>
      </c>
      <c r="J86" s="146" t="e">
        <f>SUM($H$28:$H86)</f>
        <v>#VALUE!</v>
      </c>
      <c r="L86" s="138"/>
      <c r="M86" s="138"/>
      <c r="N86" s="138"/>
      <c r="O86" s="192" t="e">
        <f>O87</f>
        <v>#VALUE!</v>
      </c>
      <c r="P86" s="139" t="e">
        <f t="shared" si="0"/>
        <v>#VALUE!</v>
      </c>
    </row>
    <row r="87" spans="1:16" s="140" customFormat="1" ht="13.5" customHeight="1" x14ac:dyDescent="0.2">
      <c r="A87" s="140" t="str">
        <f t="shared" si="5"/>
        <v/>
      </c>
      <c r="B87" s="147" t="str">
        <f t="shared" si="1"/>
        <v/>
      </c>
      <c r="C87" s="148" t="str">
        <f t="shared" si="6"/>
        <v/>
      </c>
      <c r="D87" s="148" t="str">
        <f t="shared" si="10"/>
        <v/>
      </c>
      <c r="E87" s="150" t="e">
        <f t="shared" si="2"/>
        <v>#VALUE!</v>
      </c>
      <c r="F87" s="148" t="e">
        <f t="shared" si="11"/>
        <v>#VALUE!</v>
      </c>
      <c r="G87" s="148" t="str">
        <f t="shared" si="7"/>
        <v/>
      </c>
      <c r="H87" s="148" t="str">
        <f t="shared" si="8"/>
        <v/>
      </c>
      <c r="I87" s="148" t="e">
        <f t="shared" si="4"/>
        <v>#VALUE!</v>
      </c>
      <c r="J87" s="148" t="e">
        <f>SUM($H$28:$H87)</f>
        <v>#VALUE!</v>
      </c>
      <c r="K87" s="140">
        <f>K75+1</f>
        <v>5</v>
      </c>
      <c r="L87" s="162" t="e">
        <f>AVERAGE(I75:I86)</f>
        <v>#VALUE!</v>
      </c>
      <c r="M87" s="162" t="e">
        <f>L87*H$21</f>
        <v>#VALUE!</v>
      </c>
      <c r="N87" s="162" t="e">
        <f>M87/(1+H$20)</f>
        <v>#VALUE!</v>
      </c>
      <c r="O87" s="193" t="e">
        <f>N87/12</f>
        <v>#VALUE!</v>
      </c>
      <c r="P87" s="163" t="e">
        <f t="shared" si="0"/>
        <v>#VALUE!</v>
      </c>
    </row>
    <row r="88" spans="1:16" s="132" customFormat="1" ht="13.5" customHeight="1" x14ac:dyDescent="0.2">
      <c r="A88" s="132" t="str">
        <f t="shared" si="5"/>
        <v/>
      </c>
      <c r="B88" s="145" t="str">
        <f t="shared" si="1"/>
        <v/>
      </c>
      <c r="C88" s="146" t="str">
        <f t="shared" si="6"/>
        <v/>
      </c>
      <c r="D88" s="146" t="str">
        <f t="shared" si="10"/>
        <v/>
      </c>
      <c r="E88" s="149" t="e">
        <f t="shared" si="2"/>
        <v>#VALUE!</v>
      </c>
      <c r="F88" s="146" t="e">
        <f t="shared" si="11"/>
        <v>#VALUE!</v>
      </c>
      <c r="G88" s="146" t="str">
        <f t="shared" si="7"/>
        <v/>
      </c>
      <c r="H88" s="146" t="str">
        <f t="shared" si="8"/>
        <v/>
      </c>
      <c r="I88" s="146" t="e">
        <f t="shared" si="4"/>
        <v>#VALUE!</v>
      </c>
      <c r="J88" s="146" t="e">
        <f>SUM($H$28:$H88)</f>
        <v>#VALUE!</v>
      </c>
      <c r="K88" s="136"/>
      <c r="L88" s="137"/>
      <c r="M88" s="137"/>
      <c r="N88" s="137"/>
      <c r="O88" s="192" t="e">
        <f>O99</f>
        <v>#VALUE!</v>
      </c>
      <c r="P88" s="139" t="e">
        <f t="shared" si="0"/>
        <v>#VALUE!</v>
      </c>
    </row>
    <row r="89" spans="1:16" s="132" customFormat="1" ht="13.5" customHeight="1" x14ac:dyDescent="0.2">
      <c r="A89" s="132" t="str">
        <f t="shared" si="5"/>
        <v/>
      </c>
      <c r="B89" s="145" t="str">
        <f t="shared" si="1"/>
        <v/>
      </c>
      <c r="C89" s="146" t="str">
        <f t="shared" si="6"/>
        <v/>
      </c>
      <c r="D89" s="146" t="str">
        <f t="shared" si="10"/>
        <v/>
      </c>
      <c r="E89" s="149" t="e">
        <f t="shared" si="2"/>
        <v>#VALUE!</v>
      </c>
      <c r="F89" s="146" t="e">
        <f t="shared" si="11"/>
        <v>#VALUE!</v>
      </c>
      <c r="G89" s="146" t="str">
        <f t="shared" si="7"/>
        <v/>
      </c>
      <c r="H89" s="146" t="str">
        <f t="shared" si="8"/>
        <v/>
      </c>
      <c r="I89" s="146" t="e">
        <f t="shared" si="4"/>
        <v>#VALUE!</v>
      </c>
      <c r="J89" s="146" t="e">
        <f>SUM($H$28:$H89)</f>
        <v>#VALUE!</v>
      </c>
      <c r="K89" s="136"/>
      <c r="L89" s="137"/>
      <c r="M89" s="137"/>
      <c r="N89" s="137"/>
      <c r="O89" s="192" t="e">
        <f>O99</f>
        <v>#VALUE!</v>
      </c>
      <c r="P89" s="139" t="e">
        <f t="shared" si="0"/>
        <v>#VALUE!</v>
      </c>
    </row>
    <row r="90" spans="1:16" s="132" customFormat="1" ht="13.5" customHeight="1" x14ac:dyDescent="0.2">
      <c r="A90" s="132" t="str">
        <f t="shared" si="5"/>
        <v/>
      </c>
      <c r="B90" s="145" t="str">
        <f t="shared" si="1"/>
        <v/>
      </c>
      <c r="C90" s="146" t="str">
        <f t="shared" si="6"/>
        <v/>
      </c>
      <c r="D90" s="146" t="str">
        <f t="shared" si="10"/>
        <v/>
      </c>
      <c r="E90" s="149" t="e">
        <f t="shared" si="2"/>
        <v>#VALUE!</v>
      </c>
      <c r="F90" s="146" t="e">
        <f t="shared" si="11"/>
        <v>#VALUE!</v>
      </c>
      <c r="G90" s="146" t="str">
        <f t="shared" si="7"/>
        <v/>
      </c>
      <c r="H90" s="146" t="str">
        <f t="shared" si="8"/>
        <v/>
      </c>
      <c r="I90" s="146" t="e">
        <f t="shared" si="4"/>
        <v>#VALUE!</v>
      </c>
      <c r="J90" s="146" t="e">
        <f>SUM($H$28:$H90)</f>
        <v>#VALUE!</v>
      </c>
      <c r="K90" s="136"/>
      <c r="L90" s="137"/>
      <c r="M90" s="137"/>
      <c r="N90" s="137"/>
      <c r="O90" s="192" t="e">
        <f>O99</f>
        <v>#VALUE!</v>
      </c>
      <c r="P90" s="139" t="e">
        <f t="shared" si="0"/>
        <v>#VALUE!</v>
      </c>
    </row>
    <row r="91" spans="1:16" s="132" customFormat="1" ht="13.5" customHeight="1" x14ac:dyDescent="0.2">
      <c r="A91" s="132" t="str">
        <f t="shared" si="5"/>
        <v/>
      </c>
      <c r="B91" s="145" t="str">
        <f t="shared" si="1"/>
        <v/>
      </c>
      <c r="C91" s="146" t="str">
        <f t="shared" si="6"/>
        <v/>
      </c>
      <c r="D91" s="146" t="str">
        <f t="shared" si="10"/>
        <v/>
      </c>
      <c r="E91" s="149" t="e">
        <f t="shared" si="2"/>
        <v>#VALUE!</v>
      </c>
      <c r="F91" s="146" t="e">
        <f t="shared" si="11"/>
        <v>#VALUE!</v>
      </c>
      <c r="G91" s="146" t="str">
        <f t="shared" si="7"/>
        <v/>
      </c>
      <c r="H91" s="146" t="str">
        <f t="shared" si="8"/>
        <v/>
      </c>
      <c r="I91" s="146" t="e">
        <f t="shared" si="4"/>
        <v>#VALUE!</v>
      </c>
      <c r="J91" s="146" t="e">
        <f>SUM($H$28:$H91)</f>
        <v>#VALUE!</v>
      </c>
      <c r="K91" s="136"/>
      <c r="L91" s="137"/>
      <c r="M91" s="137"/>
      <c r="N91" s="137"/>
      <c r="O91" s="192" t="e">
        <f>O99</f>
        <v>#VALUE!</v>
      </c>
      <c r="P91" s="139" t="e">
        <f t="shared" ref="P91:P154" si="13">I91/D$20</f>
        <v>#VALUE!</v>
      </c>
    </row>
    <row r="92" spans="1:16" s="132" customFormat="1" ht="13.5" customHeight="1" x14ac:dyDescent="0.2">
      <c r="A92" s="132" t="str">
        <f t="shared" si="5"/>
        <v/>
      </c>
      <c r="B92" s="145" t="str">
        <f t="shared" ref="B92:B155" si="14">IF(Pay_Num&lt;&gt;"",DATE(YEAR(Loan_Start),MONTH(Loan_Start)+(Pay_Num-1)*12/Num_Pmt_Per_Year,DAY(Loan_Start)),"")</f>
        <v/>
      </c>
      <c r="C92" s="146" t="str">
        <f t="shared" si="6"/>
        <v/>
      </c>
      <c r="D92" s="146" t="str">
        <f t="shared" si="10"/>
        <v/>
      </c>
      <c r="E92" s="149" t="e">
        <f t="shared" ref="E92:E155" si="15">IF(AND(Pay_Num&lt;&gt;"",Sched_Pay+Scheduled_Extra_Payments&lt;Beg_Bal),Scheduled_Extra_Payments,IF(AND(Pay_Num&lt;&gt;"",Beg_Bal-Sched_Pay&gt;0),Beg_Bal-Sched_Pay,IF(Pay_Num&lt;&gt;"",0,"")))</f>
        <v>#VALUE!</v>
      </c>
      <c r="F92" s="146" t="e">
        <f t="shared" ref="F92:F155" si="16">IF(AND(Pay_Num&lt;&gt;"",Sched_Pay+Extra_Pay&lt;Beg_Bal),Sched_Pay+Extra_Pay,IF(Pay_Num&lt;&gt;"",Beg_Bal,""))</f>
        <v>#VALUE!</v>
      </c>
      <c r="G92" s="146" t="str">
        <f t="shared" si="7"/>
        <v/>
      </c>
      <c r="H92" s="146" t="str">
        <f t="shared" si="8"/>
        <v/>
      </c>
      <c r="I92" s="146" t="e">
        <f t="shared" ref="I92:I97" si="17">IF(AND(Pay_Num&lt;&gt;"",Sched_Pay+Extra_Pay&lt;Beg_Bal),Beg_Bal-Princ,IF(Pay_Num&lt;&gt;"",0,""))</f>
        <v>#VALUE!</v>
      </c>
      <c r="J92" s="146" t="e">
        <f>SUM($H$28:$H92)</f>
        <v>#VALUE!</v>
      </c>
      <c r="K92" s="136"/>
      <c r="L92" s="137"/>
      <c r="M92" s="137"/>
      <c r="N92" s="137"/>
      <c r="O92" s="192" t="e">
        <f>O99</f>
        <v>#VALUE!</v>
      </c>
      <c r="P92" s="139" t="e">
        <f t="shared" si="13"/>
        <v>#VALUE!</v>
      </c>
    </row>
    <row r="93" spans="1:16" s="132" customFormat="1" ht="13.5" customHeight="1" x14ac:dyDescent="0.2">
      <c r="A93" s="132" t="str">
        <f t="shared" ref="A93:A156" si="18">IF(Values_Entered,A92+1,"")</f>
        <v/>
      </c>
      <c r="B93" s="145" t="str">
        <f t="shared" si="14"/>
        <v/>
      </c>
      <c r="C93" s="146" t="str">
        <f t="shared" ref="C93:C156" si="19">IF(Pay_Num&lt;&gt;"",I92,"")</f>
        <v/>
      </c>
      <c r="D93" s="146" t="str">
        <f t="shared" si="10"/>
        <v/>
      </c>
      <c r="E93" s="149" t="e">
        <f t="shared" si="15"/>
        <v>#VALUE!</v>
      </c>
      <c r="F93" s="146" t="e">
        <f t="shared" si="16"/>
        <v>#VALUE!</v>
      </c>
      <c r="G93" s="146" t="str">
        <f t="shared" ref="G93:G156" si="20">IF(Pay_Num&lt;&gt;"",Total_Pay-Int,"")</f>
        <v/>
      </c>
      <c r="H93" s="146" t="str">
        <f t="shared" ref="H93:H156" si="21">IF(Pay_Num&lt;&gt;"",Beg_Bal*Interest_Rate/Num_Pmt_Per_Year,"")</f>
        <v/>
      </c>
      <c r="I93" s="146" t="e">
        <f t="shared" si="17"/>
        <v>#VALUE!</v>
      </c>
      <c r="J93" s="146" t="e">
        <f>SUM($H$28:$H93)</f>
        <v>#VALUE!</v>
      </c>
      <c r="L93" s="138"/>
      <c r="M93" s="138"/>
      <c r="N93" s="138"/>
      <c r="O93" s="192" t="e">
        <f>O99</f>
        <v>#VALUE!</v>
      </c>
      <c r="P93" s="139" t="e">
        <f t="shared" si="13"/>
        <v>#VALUE!</v>
      </c>
    </row>
    <row r="94" spans="1:16" s="132" customFormat="1" ht="13.5" customHeight="1" x14ac:dyDescent="0.2">
      <c r="A94" s="132" t="str">
        <f t="shared" si="18"/>
        <v/>
      </c>
      <c r="B94" s="145" t="str">
        <f t="shared" si="14"/>
        <v/>
      </c>
      <c r="C94" s="146" t="str">
        <f t="shared" si="19"/>
        <v/>
      </c>
      <c r="D94" s="146" t="str">
        <f t="shared" ref="D94:D157" si="22">IF(Pay_Num&lt;&gt;"",Scheduled_Monthly_Payment,"")</f>
        <v/>
      </c>
      <c r="E94" s="149" t="e">
        <f t="shared" si="15"/>
        <v>#VALUE!</v>
      </c>
      <c r="F94" s="146" t="e">
        <f t="shared" si="16"/>
        <v>#VALUE!</v>
      </c>
      <c r="G94" s="146" t="str">
        <f t="shared" si="20"/>
        <v/>
      </c>
      <c r="H94" s="146" t="str">
        <f t="shared" si="21"/>
        <v/>
      </c>
      <c r="I94" s="146" t="e">
        <f t="shared" si="17"/>
        <v>#VALUE!</v>
      </c>
      <c r="J94" s="146" t="e">
        <f>SUM($H$28:$H94)</f>
        <v>#VALUE!</v>
      </c>
      <c r="L94" s="138"/>
      <c r="M94" s="138"/>
      <c r="N94" s="138"/>
      <c r="O94" s="192" t="e">
        <f>O99</f>
        <v>#VALUE!</v>
      </c>
      <c r="P94" s="139" t="e">
        <f t="shared" si="13"/>
        <v>#VALUE!</v>
      </c>
    </row>
    <row r="95" spans="1:16" s="132" customFormat="1" ht="13.5" customHeight="1" x14ac:dyDescent="0.2">
      <c r="A95" s="132" t="str">
        <f t="shared" si="18"/>
        <v/>
      </c>
      <c r="B95" s="145" t="str">
        <f t="shared" si="14"/>
        <v/>
      </c>
      <c r="C95" s="146" t="str">
        <f t="shared" si="19"/>
        <v/>
      </c>
      <c r="D95" s="146" t="str">
        <f t="shared" si="22"/>
        <v/>
      </c>
      <c r="E95" s="149" t="e">
        <f t="shared" si="15"/>
        <v>#VALUE!</v>
      </c>
      <c r="F95" s="146" t="e">
        <f t="shared" si="16"/>
        <v>#VALUE!</v>
      </c>
      <c r="G95" s="146" t="str">
        <f t="shared" si="20"/>
        <v/>
      </c>
      <c r="H95" s="146" t="str">
        <f t="shared" si="21"/>
        <v/>
      </c>
      <c r="I95" s="146" t="e">
        <f t="shared" si="17"/>
        <v>#VALUE!</v>
      </c>
      <c r="J95" s="146" t="e">
        <f>SUM($H$28:$H95)</f>
        <v>#VALUE!</v>
      </c>
      <c r="L95" s="138"/>
      <c r="M95" s="138"/>
      <c r="N95" s="138"/>
      <c r="O95" s="192" t="e">
        <f>O99</f>
        <v>#VALUE!</v>
      </c>
      <c r="P95" s="139" t="e">
        <f t="shared" si="13"/>
        <v>#VALUE!</v>
      </c>
    </row>
    <row r="96" spans="1:16" s="132" customFormat="1" ht="13.5" customHeight="1" x14ac:dyDescent="0.2">
      <c r="A96" s="132" t="str">
        <f t="shared" si="18"/>
        <v/>
      </c>
      <c r="B96" s="145" t="str">
        <f t="shared" si="14"/>
        <v/>
      </c>
      <c r="C96" s="146" t="str">
        <f t="shared" si="19"/>
        <v/>
      </c>
      <c r="D96" s="146" t="str">
        <f t="shared" si="22"/>
        <v/>
      </c>
      <c r="E96" s="149" t="e">
        <f t="shared" si="15"/>
        <v>#VALUE!</v>
      </c>
      <c r="F96" s="146" t="e">
        <f t="shared" si="16"/>
        <v>#VALUE!</v>
      </c>
      <c r="G96" s="146" t="str">
        <f t="shared" si="20"/>
        <v/>
      </c>
      <c r="H96" s="146" t="str">
        <f t="shared" si="21"/>
        <v/>
      </c>
      <c r="I96" s="146" t="e">
        <f t="shared" si="17"/>
        <v>#VALUE!</v>
      </c>
      <c r="J96" s="146" t="e">
        <f>SUM($H$28:$H96)</f>
        <v>#VALUE!</v>
      </c>
      <c r="L96" s="138"/>
      <c r="M96" s="138"/>
      <c r="N96" s="138"/>
      <c r="O96" s="192" t="e">
        <f>O99</f>
        <v>#VALUE!</v>
      </c>
      <c r="P96" s="139" t="e">
        <f t="shared" si="13"/>
        <v>#VALUE!</v>
      </c>
    </row>
    <row r="97" spans="1:16" s="132" customFormat="1" ht="13.5" customHeight="1" x14ac:dyDescent="0.2">
      <c r="A97" s="132" t="str">
        <f t="shared" si="18"/>
        <v/>
      </c>
      <c r="B97" s="145" t="str">
        <f t="shared" si="14"/>
        <v/>
      </c>
      <c r="C97" s="146" t="str">
        <f t="shared" si="19"/>
        <v/>
      </c>
      <c r="D97" s="146" t="str">
        <f t="shared" si="22"/>
        <v/>
      </c>
      <c r="E97" s="149" t="e">
        <f t="shared" si="15"/>
        <v>#VALUE!</v>
      </c>
      <c r="F97" s="146" t="e">
        <f t="shared" si="16"/>
        <v>#VALUE!</v>
      </c>
      <c r="G97" s="146" t="str">
        <f t="shared" si="20"/>
        <v/>
      </c>
      <c r="H97" s="146" t="str">
        <f t="shared" si="21"/>
        <v/>
      </c>
      <c r="I97" s="146" t="e">
        <f t="shared" si="17"/>
        <v>#VALUE!</v>
      </c>
      <c r="J97" s="146" t="e">
        <f>SUM($H$28:$H97)</f>
        <v>#VALUE!</v>
      </c>
      <c r="L97" s="138"/>
      <c r="M97" s="138"/>
      <c r="N97" s="138"/>
      <c r="O97" s="192" t="e">
        <f>O99</f>
        <v>#VALUE!</v>
      </c>
      <c r="P97" s="139" t="e">
        <f t="shared" si="13"/>
        <v>#VALUE!</v>
      </c>
    </row>
    <row r="98" spans="1:16" s="132" customFormat="1" ht="13.5" customHeight="1" x14ac:dyDescent="0.2">
      <c r="A98" s="132" t="str">
        <f t="shared" si="18"/>
        <v/>
      </c>
      <c r="B98" s="145" t="str">
        <f t="shared" si="14"/>
        <v/>
      </c>
      <c r="C98" s="146" t="str">
        <f t="shared" si="19"/>
        <v/>
      </c>
      <c r="D98" s="146" t="str">
        <f t="shared" si="22"/>
        <v/>
      </c>
      <c r="E98" s="149" t="e">
        <f t="shared" si="15"/>
        <v>#VALUE!</v>
      </c>
      <c r="F98" s="146" t="e">
        <f t="shared" si="16"/>
        <v>#VALUE!</v>
      </c>
      <c r="G98" s="146" t="str">
        <f t="shared" si="20"/>
        <v/>
      </c>
      <c r="H98" s="146" t="str">
        <f t="shared" si="21"/>
        <v/>
      </c>
      <c r="I98" s="146" t="e">
        <f>IF(AND(Pay_Num&lt;&gt;"",Sched_Pay+Extra_Pay&lt;Beg_Bal),Beg_Bal-Princ,IF(Pay_Num&lt;&gt;"",0,""))</f>
        <v>#VALUE!</v>
      </c>
      <c r="J98" s="146" t="e">
        <f>SUM($H$28:$H98)</f>
        <v>#VALUE!</v>
      </c>
      <c r="L98" s="138"/>
      <c r="M98" s="138"/>
      <c r="N98" s="138"/>
      <c r="O98" s="192" t="e">
        <f>O99</f>
        <v>#VALUE!</v>
      </c>
      <c r="P98" s="139" t="e">
        <f t="shared" si="13"/>
        <v>#VALUE!</v>
      </c>
    </row>
    <row r="99" spans="1:16" s="140" customFormat="1" ht="13.5" customHeight="1" x14ac:dyDescent="0.2">
      <c r="A99" s="140" t="str">
        <f t="shared" si="18"/>
        <v/>
      </c>
      <c r="B99" s="147" t="str">
        <f t="shared" si="14"/>
        <v/>
      </c>
      <c r="C99" s="148" t="str">
        <f t="shared" si="19"/>
        <v/>
      </c>
      <c r="D99" s="148" t="str">
        <f t="shared" si="22"/>
        <v/>
      </c>
      <c r="E99" s="150" t="e">
        <f t="shared" si="15"/>
        <v>#VALUE!</v>
      </c>
      <c r="F99" s="148" t="e">
        <f t="shared" si="16"/>
        <v>#VALUE!</v>
      </c>
      <c r="G99" s="148" t="str">
        <f t="shared" si="20"/>
        <v/>
      </c>
      <c r="H99" s="148" t="str">
        <f t="shared" si="21"/>
        <v/>
      </c>
      <c r="I99" s="148" t="e">
        <f t="shared" ref="I99:I109" si="23">IF(AND(Pay_Num&lt;&gt;"",Sched_Pay+Extra_Pay&lt;Beg_Bal),Beg_Bal-Princ,IF(Pay_Num&lt;&gt;"",0,""))</f>
        <v>#VALUE!</v>
      </c>
      <c r="J99" s="148" t="e">
        <f>SUM($H$28:$H99)</f>
        <v>#VALUE!</v>
      </c>
      <c r="K99" s="140">
        <f>K87+1</f>
        <v>6</v>
      </c>
      <c r="L99" s="162" t="e">
        <f>AVERAGE(I87:I98)</f>
        <v>#VALUE!</v>
      </c>
      <c r="M99" s="162" t="e">
        <f>L99*H$21</f>
        <v>#VALUE!</v>
      </c>
      <c r="N99" s="162" t="e">
        <f>M99/(1+H$20)</f>
        <v>#VALUE!</v>
      </c>
      <c r="O99" s="193" t="e">
        <f>N99/12</f>
        <v>#VALUE!</v>
      </c>
      <c r="P99" s="163" t="e">
        <f t="shared" si="13"/>
        <v>#VALUE!</v>
      </c>
    </row>
    <row r="100" spans="1:16" s="132" customFormat="1" ht="13.5" customHeight="1" x14ac:dyDescent="0.2">
      <c r="A100" s="132" t="str">
        <f t="shared" si="18"/>
        <v/>
      </c>
      <c r="B100" s="145" t="str">
        <f t="shared" si="14"/>
        <v/>
      </c>
      <c r="C100" s="146" t="str">
        <f t="shared" si="19"/>
        <v/>
      </c>
      <c r="D100" s="146" t="str">
        <f t="shared" si="22"/>
        <v/>
      </c>
      <c r="E100" s="149" t="e">
        <f t="shared" si="15"/>
        <v>#VALUE!</v>
      </c>
      <c r="F100" s="146" t="e">
        <f t="shared" si="16"/>
        <v>#VALUE!</v>
      </c>
      <c r="G100" s="146" t="str">
        <f t="shared" si="20"/>
        <v/>
      </c>
      <c r="H100" s="146" t="str">
        <f t="shared" si="21"/>
        <v/>
      </c>
      <c r="I100" s="146" t="e">
        <f t="shared" si="23"/>
        <v>#VALUE!</v>
      </c>
      <c r="J100" s="146" t="e">
        <f>SUM($H$28:$H100)</f>
        <v>#VALUE!</v>
      </c>
      <c r="K100" s="136"/>
      <c r="L100" s="137"/>
      <c r="M100" s="137"/>
      <c r="N100" s="137"/>
      <c r="O100" s="192" t="e">
        <f>O111</f>
        <v>#VALUE!</v>
      </c>
      <c r="P100" s="139" t="e">
        <f t="shared" si="13"/>
        <v>#VALUE!</v>
      </c>
    </row>
    <row r="101" spans="1:16" s="132" customFormat="1" ht="13.5" customHeight="1" x14ac:dyDescent="0.2">
      <c r="A101" s="132" t="str">
        <f t="shared" si="18"/>
        <v/>
      </c>
      <c r="B101" s="145" t="str">
        <f t="shared" si="14"/>
        <v/>
      </c>
      <c r="C101" s="146" t="str">
        <f t="shared" si="19"/>
        <v/>
      </c>
      <c r="D101" s="146" t="str">
        <f t="shared" si="22"/>
        <v/>
      </c>
      <c r="E101" s="149" t="e">
        <f t="shared" si="15"/>
        <v>#VALUE!</v>
      </c>
      <c r="F101" s="146" t="e">
        <f t="shared" si="16"/>
        <v>#VALUE!</v>
      </c>
      <c r="G101" s="146" t="str">
        <f t="shared" si="20"/>
        <v/>
      </c>
      <c r="H101" s="146" t="str">
        <f t="shared" si="21"/>
        <v/>
      </c>
      <c r="I101" s="146" t="e">
        <f t="shared" si="23"/>
        <v>#VALUE!</v>
      </c>
      <c r="J101" s="146" t="e">
        <f>SUM($H$28:$H101)</f>
        <v>#VALUE!</v>
      </c>
      <c r="K101" s="136"/>
      <c r="L101" s="137"/>
      <c r="M101" s="137"/>
      <c r="N101" s="137"/>
      <c r="O101" s="192" t="e">
        <f>O111</f>
        <v>#VALUE!</v>
      </c>
      <c r="P101" s="139" t="e">
        <f t="shared" si="13"/>
        <v>#VALUE!</v>
      </c>
    </row>
    <row r="102" spans="1:16" s="132" customFormat="1" ht="13.5" customHeight="1" x14ac:dyDescent="0.2">
      <c r="A102" s="132" t="str">
        <f t="shared" si="18"/>
        <v/>
      </c>
      <c r="B102" s="145" t="str">
        <f t="shared" si="14"/>
        <v/>
      </c>
      <c r="C102" s="146" t="str">
        <f t="shared" si="19"/>
        <v/>
      </c>
      <c r="D102" s="146" t="str">
        <f t="shared" si="22"/>
        <v/>
      </c>
      <c r="E102" s="149" t="e">
        <f t="shared" si="15"/>
        <v>#VALUE!</v>
      </c>
      <c r="F102" s="146" t="e">
        <f t="shared" si="16"/>
        <v>#VALUE!</v>
      </c>
      <c r="G102" s="146" t="str">
        <f t="shared" si="20"/>
        <v/>
      </c>
      <c r="H102" s="146" t="str">
        <f t="shared" si="21"/>
        <v/>
      </c>
      <c r="I102" s="146" t="e">
        <f t="shared" si="23"/>
        <v>#VALUE!</v>
      </c>
      <c r="J102" s="146" t="e">
        <f>SUM($H$28:$H102)</f>
        <v>#VALUE!</v>
      </c>
      <c r="K102" s="136"/>
      <c r="L102" s="137"/>
      <c r="M102" s="137"/>
      <c r="N102" s="137"/>
      <c r="O102" s="192" t="e">
        <f>O111</f>
        <v>#VALUE!</v>
      </c>
      <c r="P102" s="139" t="e">
        <f t="shared" si="13"/>
        <v>#VALUE!</v>
      </c>
    </row>
    <row r="103" spans="1:16" s="132" customFormat="1" ht="13.5" customHeight="1" x14ac:dyDescent="0.2">
      <c r="A103" s="132" t="str">
        <f t="shared" si="18"/>
        <v/>
      </c>
      <c r="B103" s="145" t="str">
        <f t="shared" si="14"/>
        <v/>
      </c>
      <c r="C103" s="146" t="str">
        <f t="shared" si="19"/>
        <v/>
      </c>
      <c r="D103" s="146" t="str">
        <f t="shared" si="22"/>
        <v/>
      </c>
      <c r="E103" s="149" t="e">
        <f t="shared" si="15"/>
        <v>#VALUE!</v>
      </c>
      <c r="F103" s="146" t="e">
        <f t="shared" si="16"/>
        <v>#VALUE!</v>
      </c>
      <c r="G103" s="146" t="str">
        <f t="shared" si="20"/>
        <v/>
      </c>
      <c r="H103" s="146" t="str">
        <f t="shared" si="21"/>
        <v/>
      </c>
      <c r="I103" s="146" t="e">
        <f t="shared" si="23"/>
        <v>#VALUE!</v>
      </c>
      <c r="J103" s="146" t="e">
        <f>SUM($H$28:$H103)</f>
        <v>#VALUE!</v>
      </c>
      <c r="K103" s="136"/>
      <c r="L103" s="137"/>
      <c r="M103" s="137"/>
      <c r="N103" s="137"/>
      <c r="O103" s="192" t="e">
        <f>O111</f>
        <v>#VALUE!</v>
      </c>
      <c r="P103" s="139" t="e">
        <f t="shared" si="13"/>
        <v>#VALUE!</v>
      </c>
    </row>
    <row r="104" spans="1:16" s="132" customFormat="1" ht="13.5" customHeight="1" x14ac:dyDescent="0.2">
      <c r="A104" s="132" t="str">
        <f t="shared" si="18"/>
        <v/>
      </c>
      <c r="B104" s="145" t="str">
        <f t="shared" si="14"/>
        <v/>
      </c>
      <c r="C104" s="146" t="str">
        <f t="shared" si="19"/>
        <v/>
      </c>
      <c r="D104" s="146" t="str">
        <f t="shared" si="22"/>
        <v/>
      </c>
      <c r="E104" s="149" t="e">
        <f t="shared" si="15"/>
        <v>#VALUE!</v>
      </c>
      <c r="F104" s="146" t="e">
        <f t="shared" si="16"/>
        <v>#VALUE!</v>
      </c>
      <c r="G104" s="146" t="str">
        <f t="shared" si="20"/>
        <v/>
      </c>
      <c r="H104" s="146" t="str">
        <f t="shared" si="21"/>
        <v/>
      </c>
      <c r="I104" s="146" t="e">
        <f t="shared" si="23"/>
        <v>#VALUE!</v>
      </c>
      <c r="J104" s="146" t="e">
        <f>SUM($H$28:$H104)</f>
        <v>#VALUE!</v>
      </c>
      <c r="K104" s="136"/>
      <c r="L104" s="137"/>
      <c r="M104" s="137"/>
      <c r="N104" s="137"/>
      <c r="O104" s="192" t="e">
        <f>O111</f>
        <v>#VALUE!</v>
      </c>
      <c r="P104" s="139" t="e">
        <f t="shared" si="13"/>
        <v>#VALUE!</v>
      </c>
    </row>
    <row r="105" spans="1:16" s="132" customFormat="1" ht="13.5" customHeight="1" x14ac:dyDescent="0.2">
      <c r="A105" s="132" t="str">
        <f t="shared" si="18"/>
        <v/>
      </c>
      <c r="B105" s="145" t="str">
        <f t="shared" si="14"/>
        <v/>
      </c>
      <c r="C105" s="146" t="str">
        <f t="shared" si="19"/>
        <v/>
      </c>
      <c r="D105" s="146" t="str">
        <f t="shared" si="22"/>
        <v/>
      </c>
      <c r="E105" s="149" t="e">
        <f t="shared" si="15"/>
        <v>#VALUE!</v>
      </c>
      <c r="F105" s="146" t="e">
        <f t="shared" si="16"/>
        <v>#VALUE!</v>
      </c>
      <c r="G105" s="146" t="str">
        <f t="shared" si="20"/>
        <v/>
      </c>
      <c r="H105" s="146" t="str">
        <f t="shared" si="21"/>
        <v/>
      </c>
      <c r="I105" s="146" t="e">
        <f t="shared" si="23"/>
        <v>#VALUE!</v>
      </c>
      <c r="J105" s="146" t="e">
        <f>SUM($H$28:$H105)</f>
        <v>#VALUE!</v>
      </c>
      <c r="L105" s="138"/>
      <c r="M105" s="138"/>
      <c r="N105" s="138"/>
      <c r="O105" s="192" t="e">
        <f>O111</f>
        <v>#VALUE!</v>
      </c>
      <c r="P105" s="139" t="e">
        <f t="shared" si="13"/>
        <v>#VALUE!</v>
      </c>
    </row>
    <row r="106" spans="1:16" s="132" customFormat="1" ht="13.5" customHeight="1" x14ac:dyDescent="0.2">
      <c r="A106" s="132" t="str">
        <f t="shared" si="18"/>
        <v/>
      </c>
      <c r="B106" s="145" t="str">
        <f t="shared" si="14"/>
        <v/>
      </c>
      <c r="C106" s="146" t="str">
        <f t="shared" si="19"/>
        <v/>
      </c>
      <c r="D106" s="146" t="str">
        <f t="shared" si="22"/>
        <v/>
      </c>
      <c r="E106" s="149" t="e">
        <f t="shared" si="15"/>
        <v>#VALUE!</v>
      </c>
      <c r="F106" s="146" t="e">
        <f t="shared" si="16"/>
        <v>#VALUE!</v>
      </c>
      <c r="G106" s="146" t="str">
        <f t="shared" si="20"/>
        <v/>
      </c>
      <c r="H106" s="146" t="str">
        <f t="shared" si="21"/>
        <v/>
      </c>
      <c r="I106" s="146" t="e">
        <f t="shared" si="23"/>
        <v>#VALUE!</v>
      </c>
      <c r="J106" s="146" t="e">
        <f>SUM($H$28:$H106)</f>
        <v>#VALUE!</v>
      </c>
      <c r="L106" s="138"/>
      <c r="M106" s="138"/>
      <c r="N106" s="138"/>
      <c r="O106" s="192" t="e">
        <f>O111</f>
        <v>#VALUE!</v>
      </c>
      <c r="P106" s="139" t="e">
        <f t="shared" si="13"/>
        <v>#VALUE!</v>
      </c>
    </row>
    <row r="107" spans="1:16" s="132" customFormat="1" ht="13.5" customHeight="1" x14ac:dyDescent="0.2">
      <c r="A107" s="132" t="str">
        <f t="shared" si="18"/>
        <v/>
      </c>
      <c r="B107" s="145" t="str">
        <f t="shared" si="14"/>
        <v/>
      </c>
      <c r="C107" s="146" t="str">
        <f t="shared" si="19"/>
        <v/>
      </c>
      <c r="D107" s="146" t="str">
        <f t="shared" si="22"/>
        <v/>
      </c>
      <c r="E107" s="149" t="e">
        <f t="shared" si="15"/>
        <v>#VALUE!</v>
      </c>
      <c r="F107" s="146" t="e">
        <f t="shared" si="16"/>
        <v>#VALUE!</v>
      </c>
      <c r="G107" s="146" t="str">
        <f t="shared" si="20"/>
        <v/>
      </c>
      <c r="H107" s="146" t="str">
        <f t="shared" si="21"/>
        <v/>
      </c>
      <c r="I107" s="146" t="e">
        <f t="shared" si="23"/>
        <v>#VALUE!</v>
      </c>
      <c r="J107" s="146" t="e">
        <f>SUM($H$28:$H107)</f>
        <v>#VALUE!</v>
      </c>
      <c r="L107" s="138"/>
      <c r="M107" s="138"/>
      <c r="N107" s="138"/>
      <c r="O107" s="192" t="e">
        <f>O111</f>
        <v>#VALUE!</v>
      </c>
      <c r="P107" s="139" t="e">
        <f t="shared" si="13"/>
        <v>#VALUE!</v>
      </c>
    </row>
    <row r="108" spans="1:16" s="132" customFormat="1" ht="13.5" customHeight="1" x14ac:dyDescent="0.2">
      <c r="A108" s="132" t="str">
        <f t="shared" si="18"/>
        <v/>
      </c>
      <c r="B108" s="145" t="str">
        <f t="shared" si="14"/>
        <v/>
      </c>
      <c r="C108" s="146" t="str">
        <f t="shared" si="19"/>
        <v/>
      </c>
      <c r="D108" s="146" t="str">
        <f t="shared" si="22"/>
        <v/>
      </c>
      <c r="E108" s="149" t="e">
        <f t="shared" si="15"/>
        <v>#VALUE!</v>
      </c>
      <c r="F108" s="146" t="e">
        <f t="shared" si="16"/>
        <v>#VALUE!</v>
      </c>
      <c r="G108" s="146" t="str">
        <f t="shared" si="20"/>
        <v/>
      </c>
      <c r="H108" s="146" t="str">
        <f t="shared" si="21"/>
        <v/>
      </c>
      <c r="I108" s="146" t="e">
        <f t="shared" si="23"/>
        <v>#VALUE!</v>
      </c>
      <c r="J108" s="146" t="e">
        <f>SUM($H$28:$H108)</f>
        <v>#VALUE!</v>
      </c>
      <c r="L108" s="138"/>
      <c r="M108" s="138"/>
      <c r="N108" s="138"/>
      <c r="O108" s="192" t="e">
        <f>O111</f>
        <v>#VALUE!</v>
      </c>
      <c r="P108" s="139" t="e">
        <f t="shared" si="13"/>
        <v>#VALUE!</v>
      </c>
    </row>
    <row r="109" spans="1:16" s="132" customFormat="1" ht="13.5" customHeight="1" x14ac:dyDescent="0.2">
      <c r="A109" s="132" t="str">
        <f t="shared" si="18"/>
        <v/>
      </c>
      <c r="B109" s="145" t="str">
        <f t="shared" si="14"/>
        <v/>
      </c>
      <c r="C109" s="146" t="str">
        <f t="shared" si="19"/>
        <v/>
      </c>
      <c r="D109" s="146" t="str">
        <f t="shared" si="22"/>
        <v/>
      </c>
      <c r="E109" s="149" t="e">
        <f t="shared" si="15"/>
        <v>#VALUE!</v>
      </c>
      <c r="F109" s="146" t="e">
        <f t="shared" si="16"/>
        <v>#VALUE!</v>
      </c>
      <c r="G109" s="146" t="str">
        <f t="shared" si="20"/>
        <v/>
      </c>
      <c r="H109" s="146" t="str">
        <f t="shared" si="21"/>
        <v/>
      </c>
      <c r="I109" s="146" t="e">
        <f t="shared" si="23"/>
        <v>#VALUE!</v>
      </c>
      <c r="J109" s="146" t="e">
        <f>SUM($H$28:$H109)</f>
        <v>#VALUE!</v>
      </c>
      <c r="L109" s="138"/>
      <c r="M109" s="138"/>
      <c r="N109" s="138"/>
      <c r="O109" s="192" t="e">
        <f>O111</f>
        <v>#VALUE!</v>
      </c>
      <c r="P109" s="139" t="e">
        <f t="shared" si="13"/>
        <v>#VALUE!</v>
      </c>
    </row>
    <row r="110" spans="1:16" s="132" customFormat="1" ht="13.5" customHeight="1" x14ac:dyDescent="0.2">
      <c r="A110" s="132" t="str">
        <f t="shared" si="18"/>
        <v/>
      </c>
      <c r="B110" s="145" t="str">
        <f t="shared" si="14"/>
        <v/>
      </c>
      <c r="C110" s="146" t="str">
        <f t="shared" si="19"/>
        <v/>
      </c>
      <c r="D110" s="146" t="str">
        <f t="shared" si="22"/>
        <v/>
      </c>
      <c r="E110" s="149" t="e">
        <f t="shared" si="15"/>
        <v>#VALUE!</v>
      </c>
      <c r="F110" s="146" t="e">
        <f t="shared" si="16"/>
        <v>#VALUE!</v>
      </c>
      <c r="G110" s="146" t="str">
        <f t="shared" si="20"/>
        <v/>
      </c>
      <c r="H110" s="146" t="str">
        <f t="shared" si="21"/>
        <v/>
      </c>
      <c r="I110" s="146" t="e">
        <f>IF(AND(Pay_Num&lt;&gt;"",Sched_Pay+Extra_Pay&lt;Beg_Bal),Beg_Bal-Princ,IF(Pay_Num&lt;&gt;"",0,""))</f>
        <v>#VALUE!</v>
      </c>
      <c r="J110" s="146" t="e">
        <f>SUM($H$28:$H110)</f>
        <v>#VALUE!</v>
      </c>
      <c r="L110" s="138"/>
      <c r="M110" s="138"/>
      <c r="N110" s="138"/>
      <c r="O110" s="192" t="e">
        <f>O111</f>
        <v>#VALUE!</v>
      </c>
      <c r="P110" s="139" t="e">
        <f t="shared" si="13"/>
        <v>#VALUE!</v>
      </c>
    </row>
    <row r="111" spans="1:16" s="140" customFormat="1" ht="13.5" customHeight="1" x14ac:dyDescent="0.2">
      <c r="A111" s="140" t="str">
        <f t="shared" si="18"/>
        <v/>
      </c>
      <c r="B111" s="147" t="str">
        <f t="shared" si="14"/>
        <v/>
      </c>
      <c r="C111" s="148" t="str">
        <f t="shared" si="19"/>
        <v/>
      </c>
      <c r="D111" s="148" t="str">
        <f t="shared" si="22"/>
        <v/>
      </c>
      <c r="E111" s="150" t="e">
        <f t="shared" si="15"/>
        <v>#VALUE!</v>
      </c>
      <c r="F111" s="148" t="e">
        <f t="shared" si="16"/>
        <v>#VALUE!</v>
      </c>
      <c r="G111" s="148" t="str">
        <f t="shared" si="20"/>
        <v/>
      </c>
      <c r="H111" s="148" t="str">
        <f t="shared" si="21"/>
        <v/>
      </c>
      <c r="I111" s="148" t="e">
        <f t="shared" ref="I111:I121" si="24">IF(AND(Pay_Num&lt;&gt;"",Sched_Pay+Extra_Pay&lt;Beg_Bal),Beg_Bal-Princ,IF(Pay_Num&lt;&gt;"",0,""))</f>
        <v>#VALUE!</v>
      </c>
      <c r="J111" s="148" t="e">
        <f>SUM($H$28:$H111)</f>
        <v>#VALUE!</v>
      </c>
      <c r="K111" s="140">
        <f>K99+1</f>
        <v>7</v>
      </c>
      <c r="L111" s="162" t="e">
        <f>AVERAGE(I99:I110)</f>
        <v>#VALUE!</v>
      </c>
      <c r="M111" s="162" t="e">
        <f>L111*H$21</f>
        <v>#VALUE!</v>
      </c>
      <c r="N111" s="162" t="e">
        <f>M111/(1+H$20)</f>
        <v>#VALUE!</v>
      </c>
      <c r="O111" s="193" t="e">
        <f>N111/12</f>
        <v>#VALUE!</v>
      </c>
      <c r="P111" s="163" t="e">
        <f t="shared" si="13"/>
        <v>#VALUE!</v>
      </c>
    </row>
    <row r="112" spans="1:16" s="132" customFormat="1" ht="13.5" customHeight="1" x14ac:dyDescent="0.2">
      <c r="A112" s="132" t="str">
        <f t="shared" si="18"/>
        <v/>
      </c>
      <c r="B112" s="145" t="str">
        <f t="shared" si="14"/>
        <v/>
      </c>
      <c r="C112" s="146" t="str">
        <f t="shared" si="19"/>
        <v/>
      </c>
      <c r="D112" s="146" t="str">
        <f t="shared" si="22"/>
        <v/>
      </c>
      <c r="E112" s="149" t="e">
        <f t="shared" si="15"/>
        <v>#VALUE!</v>
      </c>
      <c r="F112" s="146" t="e">
        <f t="shared" si="16"/>
        <v>#VALUE!</v>
      </c>
      <c r="G112" s="146" t="str">
        <f t="shared" si="20"/>
        <v/>
      </c>
      <c r="H112" s="146" t="str">
        <f t="shared" si="21"/>
        <v/>
      </c>
      <c r="I112" s="146" t="e">
        <f t="shared" si="24"/>
        <v>#VALUE!</v>
      </c>
      <c r="J112" s="146" t="e">
        <f>SUM($H$28:$H112)</f>
        <v>#VALUE!</v>
      </c>
      <c r="K112" s="136"/>
      <c r="L112" s="137"/>
      <c r="M112" s="137"/>
      <c r="N112" s="137"/>
      <c r="O112" s="192" t="e">
        <f>O123</f>
        <v>#VALUE!</v>
      </c>
      <c r="P112" s="139" t="e">
        <f t="shared" si="13"/>
        <v>#VALUE!</v>
      </c>
    </row>
    <row r="113" spans="1:16" s="132" customFormat="1" ht="13.5" customHeight="1" x14ac:dyDescent="0.2">
      <c r="A113" s="132" t="str">
        <f t="shared" si="18"/>
        <v/>
      </c>
      <c r="B113" s="145" t="str">
        <f t="shared" si="14"/>
        <v/>
      </c>
      <c r="C113" s="146" t="str">
        <f t="shared" si="19"/>
        <v/>
      </c>
      <c r="D113" s="146" t="str">
        <f t="shared" si="22"/>
        <v/>
      </c>
      <c r="E113" s="149" t="e">
        <f t="shared" si="15"/>
        <v>#VALUE!</v>
      </c>
      <c r="F113" s="146" t="e">
        <f t="shared" si="16"/>
        <v>#VALUE!</v>
      </c>
      <c r="G113" s="146" t="str">
        <f t="shared" si="20"/>
        <v/>
      </c>
      <c r="H113" s="146" t="str">
        <f t="shared" si="21"/>
        <v/>
      </c>
      <c r="I113" s="146" t="e">
        <f t="shared" si="24"/>
        <v>#VALUE!</v>
      </c>
      <c r="J113" s="146" t="e">
        <f>SUM($H$28:$H113)</f>
        <v>#VALUE!</v>
      </c>
      <c r="K113" s="136"/>
      <c r="L113" s="137"/>
      <c r="M113" s="137"/>
      <c r="N113" s="137"/>
      <c r="O113" s="192" t="e">
        <f>O123</f>
        <v>#VALUE!</v>
      </c>
      <c r="P113" s="139" t="e">
        <f t="shared" si="13"/>
        <v>#VALUE!</v>
      </c>
    </row>
    <row r="114" spans="1:16" s="132" customFormat="1" ht="13.5" customHeight="1" x14ac:dyDescent="0.2">
      <c r="A114" s="132" t="str">
        <f t="shared" si="18"/>
        <v/>
      </c>
      <c r="B114" s="145" t="str">
        <f t="shared" si="14"/>
        <v/>
      </c>
      <c r="C114" s="146" t="str">
        <f t="shared" si="19"/>
        <v/>
      </c>
      <c r="D114" s="146" t="str">
        <f t="shared" si="22"/>
        <v/>
      </c>
      <c r="E114" s="149" t="e">
        <f t="shared" si="15"/>
        <v>#VALUE!</v>
      </c>
      <c r="F114" s="146" t="e">
        <f t="shared" si="16"/>
        <v>#VALUE!</v>
      </c>
      <c r="G114" s="146" t="str">
        <f t="shared" si="20"/>
        <v/>
      </c>
      <c r="H114" s="146" t="str">
        <f t="shared" si="21"/>
        <v/>
      </c>
      <c r="I114" s="146" t="e">
        <f t="shared" si="24"/>
        <v>#VALUE!</v>
      </c>
      <c r="J114" s="146" t="e">
        <f>SUM($H$28:$H114)</f>
        <v>#VALUE!</v>
      </c>
      <c r="K114" s="136"/>
      <c r="L114" s="137"/>
      <c r="M114" s="137"/>
      <c r="N114" s="137"/>
      <c r="O114" s="192" t="e">
        <f>O123</f>
        <v>#VALUE!</v>
      </c>
      <c r="P114" s="139" t="e">
        <f t="shared" si="13"/>
        <v>#VALUE!</v>
      </c>
    </row>
    <row r="115" spans="1:16" s="132" customFormat="1" ht="13.5" customHeight="1" x14ac:dyDescent="0.2">
      <c r="A115" s="132" t="str">
        <f t="shared" si="18"/>
        <v/>
      </c>
      <c r="B115" s="145" t="str">
        <f t="shared" si="14"/>
        <v/>
      </c>
      <c r="C115" s="146" t="str">
        <f t="shared" si="19"/>
        <v/>
      </c>
      <c r="D115" s="146" t="str">
        <f t="shared" si="22"/>
        <v/>
      </c>
      <c r="E115" s="149" t="e">
        <f t="shared" si="15"/>
        <v>#VALUE!</v>
      </c>
      <c r="F115" s="146" t="e">
        <f t="shared" si="16"/>
        <v>#VALUE!</v>
      </c>
      <c r="G115" s="146" t="str">
        <f t="shared" si="20"/>
        <v/>
      </c>
      <c r="H115" s="146" t="str">
        <f t="shared" si="21"/>
        <v/>
      </c>
      <c r="I115" s="146" t="e">
        <f t="shared" si="24"/>
        <v>#VALUE!</v>
      </c>
      <c r="J115" s="146" t="e">
        <f>SUM($H$28:$H115)</f>
        <v>#VALUE!</v>
      </c>
      <c r="K115" s="136"/>
      <c r="L115" s="137"/>
      <c r="M115" s="137"/>
      <c r="N115" s="137"/>
      <c r="O115" s="192" t="e">
        <f>O123</f>
        <v>#VALUE!</v>
      </c>
      <c r="P115" s="139" t="e">
        <f t="shared" si="13"/>
        <v>#VALUE!</v>
      </c>
    </row>
    <row r="116" spans="1:16" s="132" customFormat="1" ht="13.5" customHeight="1" x14ac:dyDescent="0.2">
      <c r="A116" s="132" t="str">
        <f t="shared" si="18"/>
        <v/>
      </c>
      <c r="B116" s="145" t="str">
        <f t="shared" si="14"/>
        <v/>
      </c>
      <c r="C116" s="146" t="str">
        <f t="shared" si="19"/>
        <v/>
      </c>
      <c r="D116" s="146" t="str">
        <f t="shared" si="22"/>
        <v/>
      </c>
      <c r="E116" s="149" t="e">
        <f t="shared" si="15"/>
        <v>#VALUE!</v>
      </c>
      <c r="F116" s="146" t="e">
        <f t="shared" si="16"/>
        <v>#VALUE!</v>
      </c>
      <c r="G116" s="146" t="str">
        <f t="shared" si="20"/>
        <v/>
      </c>
      <c r="H116" s="146" t="str">
        <f t="shared" si="21"/>
        <v/>
      </c>
      <c r="I116" s="146" t="e">
        <f t="shared" si="24"/>
        <v>#VALUE!</v>
      </c>
      <c r="J116" s="146" t="e">
        <f>SUM($H$28:$H116)</f>
        <v>#VALUE!</v>
      </c>
      <c r="K116" s="136"/>
      <c r="L116" s="137"/>
      <c r="M116" s="137"/>
      <c r="N116" s="137"/>
      <c r="O116" s="192" t="e">
        <f>O123</f>
        <v>#VALUE!</v>
      </c>
      <c r="P116" s="139" t="e">
        <f t="shared" si="13"/>
        <v>#VALUE!</v>
      </c>
    </row>
    <row r="117" spans="1:16" s="132" customFormat="1" ht="13.5" customHeight="1" x14ac:dyDescent="0.2">
      <c r="A117" s="132" t="str">
        <f t="shared" si="18"/>
        <v/>
      </c>
      <c r="B117" s="145" t="str">
        <f t="shared" si="14"/>
        <v/>
      </c>
      <c r="C117" s="146" t="str">
        <f t="shared" si="19"/>
        <v/>
      </c>
      <c r="D117" s="146" t="str">
        <f t="shared" si="22"/>
        <v/>
      </c>
      <c r="E117" s="149" t="e">
        <f t="shared" si="15"/>
        <v>#VALUE!</v>
      </c>
      <c r="F117" s="146" t="e">
        <f t="shared" si="16"/>
        <v>#VALUE!</v>
      </c>
      <c r="G117" s="146" t="str">
        <f t="shared" si="20"/>
        <v/>
      </c>
      <c r="H117" s="146" t="str">
        <f t="shared" si="21"/>
        <v/>
      </c>
      <c r="I117" s="146" t="e">
        <f t="shared" si="24"/>
        <v>#VALUE!</v>
      </c>
      <c r="J117" s="146" t="e">
        <f>SUM($H$28:$H117)</f>
        <v>#VALUE!</v>
      </c>
      <c r="L117" s="138"/>
      <c r="M117" s="138"/>
      <c r="N117" s="138"/>
      <c r="O117" s="192" t="e">
        <f>O123</f>
        <v>#VALUE!</v>
      </c>
      <c r="P117" s="139" t="e">
        <f t="shared" si="13"/>
        <v>#VALUE!</v>
      </c>
    </row>
    <row r="118" spans="1:16" s="132" customFormat="1" ht="13.5" customHeight="1" x14ac:dyDescent="0.2">
      <c r="A118" s="132" t="str">
        <f t="shared" si="18"/>
        <v/>
      </c>
      <c r="B118" s="145" t="str">
        <f t="shared" si="14"/>
        <v/>
      </c>
      <c r="C118" s="146" t="str">
        <f t="shared" si="19"/>
        <v/>
      </c>
      <c r="D118" s="146" t="str">
        <f t="shared" si="22"/>
        <v/>
      </c>
      <c r="E118" s="149" t="e">
        <f t="shared" si="15"/>
        <v>#VALUE!</v>
      </c>
      <c r="F118" s="146" t="e">
        <f t="shared" si="16"/>
        <v>#VALUE!</v>
      </c>
      <c r="G118" s="146" t="str">
        <f t="shared" si="20"/>
        <v/>
      </c>
      <c r="H118" s="146" t="str">
        <f t="shared" si="21"/>
        <v/>
      </c>
      <c r="I118" s="146" t="e">
        <f t="shared" si="24"/>
        <v>#VALUE!</v>
      </c>
      <c r="J118" s="146" t="e">
        <f>SUM($H$28:$H118)</f>
        <v>#VALUE!</v>
      </c>
      <c r="L118" s="138"/>
      <c r="M118" s="138"/>
      <c r="N118" s="138"/>
      <c r="O118" s="192" t="e">
        <f>O123</f>
        <v>#VALUE!</v>
      </c>
      <c r="P118" s="139" t="e">
        <f t="shared" si="13"/>
        <v>#VALUE!</v>
      </c>
    </row>
    <row r="119" spans="1:16" s="132" customFormat="1" ht="13.5" customHeight="1" x14ac:dyDescent="0.2">
      <c r="A119" s="132" t="str">
        <f t="shared" si="18"/>
        <v/>
      </c>
      <c r="B119" s="145" t="str">
        <f t="shared" si="14"/>
        <v/>
      </c>
      <c r="C119" s="146" t="str">
        <f t="shared" si="19"/>
        <v/>
      </c>
      <c r="D119" s="146" t="str">
        <f t="shared" si="22"/>
        <v/>
      </c>
      <c r="E119" s="149" t="e">
        <f t="shared" si="15"/>
        <v>#VALUE!</v>
      </c>
      <c r="F119" s="146" t="e">
        <f t="shared" si="16"/>
        <v>#VALUE!</v>
      </c>
      <c r="G119" s="146" t="str">
        <f t="shared" si="20"/>
        <v/>
      </c>
      <c r="H119" s="146" t="str">
        <f t="shared" si="21"/>
        <v/>
      </c>
      <c r="I119" s="146" t="e">
        <f t="shared" si="24"/>
        <v>#VALUE!</v>
      </c>
      <c r="J119" s="146" t="e">
        <f>SUM($H$28:$H119)</f>
        <v>#VALUE!</v>
      </c>
      <c r="L119" s="138"/>
      <c r="M119" s="138"/>
      <c r="N119" s="138"/>
      <c r="O119" s="192" t="e">
        <f>O123</f>
        <v>#VALUE!</v>
      </c>
      <c r="P119" s="139" t="e">
        <f t="shared" si="13"/>
        <v>#VALUE!</v>
      </c>
    </row>
    <row r="120" spans="1:16" s="132" customFormat="1" ht="13.5" customHeight="1" x14ac:dyDescent="0.2">
      <c r="A120" s="132" t="str">
        <f t="shared" si="18"/>
        <v/>
      </c>
      <c r="B120" s="145" t="str">
        <f t="shared" si="14"/>
        <v/>
      </c>
      <c r="C120" s="146" t="str">
        <f t="shared" si="19"/>
        <v/>
      </c>
      <c r="D120" s="146" t="str">
        <f t="shared" si="22"/>
        <v/>
      </c>
      <c r="E120" s="149" t="e">
        <f t="shared" si="15"/>
        <v>#VALUE!</v>
      </c>
      <c r="F120" s="146" t="e">
        <f t="shared" si="16"/>
        <v>#VALUE!</v>
      </c>
      <c r="G120" s="146" t="str">
        <f t="shared" si="20"/>
        <v/>
      </c>
      <c r="H120" s="146" t="str">
        <f t="shared" si="21"/>
        <v/>
      </c>
      <c r="I120" s="146" t="e">
        <f t="shared" si="24"/>
        <v>#VALUE!</v>
      </c>
      <c r="J120" s="146" t="e">
        <f>SUM($H$28:$H120)</f>
        <v>#VALUE!</v>
      </c>
      <c r="L120" s="138"/>
      <c r="M120" s="138"/>
      <c r="N120" s="138"/>
      <c r="O120" s="192" t="e">
        <f>O123</f>
        <v>#VALUE!</v>
      </c>
      <c r="P120" s="139" t="e">
        <f t="shared" si="13"/>
        <v>#VALUE!</v>
      </c>
    </row>
    <row r="121" spans="1:16" s="132" customFormat="1" ht="13.5" customHeight="1" x14ac:dyDescent="0.2">
      <c r="A121" s="132" t="str">
        <f t="shared" si="18"/>
        <v/>
      </c>
      <c r="B121" s="145" t="str">
        <f t="shared" si="14"/>
        <v/>
      </c>
      <c r="C121" s="146" t="str">
        <f t="shared" si="19"/>
        <v/>
      </c>
      <c r="D121" s="146" t="str">
        <f t="shared" si="22"/>
        <v/>
      </c>
      <c r="E121" s="149" t="e">
        <f t="shared" si="15"/>
        <v>#VALUE!</v>
      </c>
      <c r="F121" s="146" t="e">
        <f t="shared" si="16"/>
        <v>#VALUE!</v>
      </c>
      <c r="G121" s="146" t="str">
        <f t="shared" si="20"/>
        <v/>
      </c>
      <c r="H121" s="146" t="str">
        <f t="shared" si="21"/>
        <v/>
      </c>
      <c r="I121" s="146" t="e">
        <f t="shared" si="24"/>
        <v>#VALUE!</v>
      </c>
      <c r="J121" s="146" t="e">
        <f>SUM($H$28:$H121)</f>
        <v>#VALUE!</v>
      </c>
      <c r="L121" s="138"/>
      <c r="M121" s="138"/>
      <c r="N121" s="138"/>
      <c r="O121" s="192" t="e">
        <f>O123</f>
        <v>#VALUE!</v>
      </c>
      <c r="P121" s="139" t="e">
        <f t="shared" si="13"/>
        <v>#VALUE!</v>
      </c>
    </row>
    <row r="122" spans="1:16" s="132" customFormat="1" ht="13.5" customHeight="1" x14ac:dyDescent="0.2">
      <c r="A122" s="132" t="str">
        <f t="shared" si="18"/>
        <v/>
      </c>
      <c r="B122" s="145" t="str">
        <f t="shared" si="14"/>
        <v/>
      </c>
      <c r="C122" s="146" t="str">
        <f t="shared" si="19"/>
        <v/>
      </c>
      <c r="D122" s="146" t="str">
        <f t="shared" si="22"/>
        <v/>
      </c>
      <c r="E122" s="149" t="e">
        <f t="shared" si="15"/>
        <v>#VALUE!</v>
      </c>
      <c r="F122" s="146" t="e">
        <f t="shared" si="16"/>
        <v>#VALUE!</v>
      </c>
      <c r="G122" s="146" t="str">
        <f t="shared" si="20"/>
        <v/>
      </c>
      <c r="H122" s="146" t="str">
        <f t="shared" si="21"/>
        <v/>
      </c>
      <c r="I122" s="146" t="e">
        <f>IF(AND(Pay_Num&lt;&gt;"",Sched_Pay+Extra_Pay&lt;Beg_Bal),Beg_Bal-Princ,IF(Pay_Num&lt;&gt;"",0,""))</f>
        <v>#VALUE!</v>
      </c>
      <c r="J122" s="146" t="e">
        <f>SUM($H$28:$H122)</f>
        <v>#VALUE!</v>
      </c>
      <c r="L122" s="138"/>
      <c r="M122" s="138"/>
      <c r="N122" s="138"/>
      <c r="O122" s="192" t="e">
        <f>O123</f>
        <v>#VALUE!</v>
      </c>
      <c r="P122" s="139" t="e">
        <f t="shared" si="13"/>
        <v>#VALUE!</v>
      </c>
    </row>
    <row r="123" spans="1:16" s="140" customFormat="1" ht="13.5" customHeight="1" x14ac:dyDescent="0.2">
      <c r="A123" s="140" t="str">
        <f t="shared" si="18"/>
        <v/>
      </c>
      <c r="B123" s="147" t="str">
        <f t="shared" si="14"/>
        <v/>
      </c>
      <c r="C123" s="148" t="str">
        <f t="shared" si="19"/>
        <v/>
      </c>
      <c r="D123" s="148" t="str">
        <f t="shared" si="22"/>
        <v/>
      </c>
      <c r="E123" s="150" t="e">
        <f t="shared" si="15"/>
        <v>#VALUE!</v>
      </c>
      <c r="F123" s="148" t="e">
        <f t="shared" si="16"/>
        <v>#VALUE!</v>
      </c>
      <c r="G123" s="148" t="str">
        <f t="shared" si="20"/>
        <v/>
      </c>
      <c r="H123" s="148" t="str">
        <f t="shared" si="21"/>
        <v/>
      </c>
      <c r="I123" s="148" t="e">
        <f t="shared" ref="I123:I133" si="25">IF(AND(Pay_Num&lt;&gt;"",Sched_Pay+Extra_Pay&lt;Beg_Bal),Beg_Bal-Princ,IF(Pay_Num&lt;&gt;"",0,""))</f>
        <v>#VALUE!</v>
      </c>
      <c r="J123" s="148" t="e">
        <f>SUM($H$28:$H123)</f>
        <v>#VALUE!</v>
      </c>
      <c r="K123" s="140">
        <f>K111+1</f>
        <v>8</v>
      </c>
      <c r="L123" s="162" t="e">
        <f>AVERAGE(I111:I122)</f>
        <v>#VALUE!</v>
      </c>
      <c r="M123" s="162" t="e">
        <f>L123*H$21</f>
        <v>#VALUE!</v>
      </c>
      <c r="N123" s="162" t="e">
        <f>M123/(1+H$20)</f>
        <v>#VALUE!</v>
      </c>
      <c r="O123" s="193" t="e">
        <f>N123/12</f>
        <v>#VALUE!</v>
      </c>
      <c r="P123" s="163" t="e">
        <f t="shared" si="13"/>
        <v>#VALUE!</v>
      </c>
    </row>
    <row r="124" spans="1:16" s="132" customFormat="1" ht="13.5" customHeight="1" x14ac:dyDescent="0.2">
      <c r="A124" s="132" t="str">
        <f t="shared" si="18"/>
        <v/>
      </c>
      <c r="B124" s="145" t="str">
        <f t="shared" si="14"/>
        <v/>
      </c>
      <c r="C124" s="146" t="str">
        <f t="shared" si="19"/>
        <v/>
      </c>
      <c r="D124" s="146" t="str">
        <f t="shared" si="22"/>
        <v/>
      </c>
      <c r="E124" s="149" t="e">
        <f t="shared" si="15"/>
        <v>#VALUE!</v>
      </c>
      <c r="F124" s="146" t="e">
        <f t="shared" si="16"/>
        <v>#VALUE!</v>
      </c>
      <c r="G124" s="146" t="str">
        <f t="shared" si="20"/>
        <v/>
      </c>
      <c r="H124" s="146" t="str">
        <f t="shared" si="21"/>
        <v/>
      </c>
      <c r="I124" s="146" t="e">
        <f t="shared" si="25"/>
        <v>#VALUE!</v>
      </c>
      <c r="J124" s="146" t="e">
        <f>SUM($H$28:$H124)</f>
        <v>#VALUE!</v>
      </c>
      <c r="K124" s="136"/>
      <c r="L124" s="137"/>
      <c r="M124" s="137"/>
      <c r="N124" s="137"/>
      <c r="O124" s="192" t="e">
        <f>O135</f>
        <v>#VALUE!</v>
      </c>
      <c r="P124" s="139" t="e">
        <f t="shared" si="13"/>
        <v>#VALUE!</v>
      </c>
    </row>
    <row r="125" spans="1:16" s="132" customFormat="1" ht="13.5" customHeight="1" x14ac:dyDescent="0.2">
      <c r="A125" s="132" t="str">
        <f t="shared" si="18"/>
        <v/>
      </c>
      <c r="B125" s="145" t="str">
        <f t="shared" si="14"/>
        <v/>
      </c>
      <c r="C125" s="146" t="str">
        <f t="shared" si="19"/>
        <v/>
      </c>
      <c r="D125" s="146" t="str">
        <f t="shared" si="22"/>
        <v/>
      </c>
      <c r="E125" s="149" t="e">
        <f t="shared" si="15"/>
        <v>#VALUE!</v>
      </c>
      <c r="F125" s="146" t="e">
        <f t="shared" si="16"/>
        <v>#VALUE!</v>
      </c>
      <c r="G125" s="146" t="str">
        <f t="shared" si="20"/>
        <v/>
      </c>
      <c r="H125" s="146" t="str">
        <f t="shared" si="21"/>
        <v/>
      </c>
      <c r="I125" s="146" t="e">
        <f t="shared" si="25"/>
        <v>#VALUE!</v>
      </c>
      <c r="J125" s="146" t="e">
        <f>SUM($H$28:$H125)</f>
        <v>#VALUE!</v>
      </c>
      <c r="K125" s="136"/>
      <c r="L125" s="137"/>
      <c r="M125" s="137"/>
      <c r="N125" s="137"/>
      <c r="O125" s="192" t="e">
        <f>O135</f>
        <v>#VALUE!</v>
      </c>
      <c r="P125" s="139" t="e">
        <f t="shared" si="13"/>
        <v>#VALUE!</v>
      </c>
    </row>
    <row r="126" spans="1:16" s="132" customFormat="1" ht="13.5" customHeight="1" x14ac:dyDescent="0.2">
      <c r="A126" s="132" t="str">
        <f t="shared" si="18"/>
        <v/>
      </c>
      <c r="B126" s="145" t="str">
        <f t="shared" si="14"/>
        <v/>
      </c>
      <c r="C126" s="146" t="str">
        <f t="shared" si="19"/>
        <v/>
      </c>
      <c r="D126" s="146" t="str">
        <f t="shared" si="22"/>
        <v/>
      </c>
      <c r="E126" s="149" t="e">
        <f t="shared" si="15"/>
        <v>#VALUE!</v>
      </c>
      <c r="F126" s="146" t="e">
        <f t="shared" si="16"/>
        <v>#VALUE!</v>
      </c>
      <c r="G126" s="146" t="str">
        <f t="shared" si="20"/>
        <v/>
      </c>
      <c r="H126" s="146" t="str">
        <f t="shared" si="21"/>
        <v/>
      </c>
      <c r="I126" s="146" t="e">
        <f t="shared" si="25"/>
        <v>#VALUE!</v>
      </c>
      <c r="J126" s="146" t="e">
        <f>SUM($H$28:$H126)</f>
        <v>#VALUE!</v>
      </c>
      <c r="K126" s="136"/>
      <c r="L126" s="137"/>
      <c r="M126" s="137"/>
      <c r="N126" s="137"/>
      <c r="O126" s="192" t="e">
        <f>O135</f>
        <v>#VALUE!</v>
      </c>
      <c r="P126" s="139" t="e">
        <f t="shared" si="13"/>
        <v>#VALUE!</v>
      </c>
    </row>
    <row r="127" spans="1:16" s="132" customFormat="1" ht="13.5" customHeight="1" x14ac:dyDescent="0.2">
      <c r="A127" s="132" t="str">
        <f t="shared" si="18"/>
        <v/>
      </c>
      <c r="B127" s="145" t="str">
        <f t="shared" si="14"/>
        <v/>
      </c>
      <c r="C127" s="146" t="str">
        <f t="shared" si="19"/>
        <v/>
      </c>
      <c r="D127" s="146" t="str">
        <f t="shared" si="22"/>
        <v/>
      </c>
      <c r="E127" s="149" t="e">
        <f t="shared" si="15"/>
        <v>#VALUE!</v>
      </c>
      <c r="F127" s="146" t="e">
        <f t="shared" si="16"/>
        <v>#VALUE!</v>
      </c>
      <c r="G127" s="146" t="str">
        <f t="shared" si="20"/>
        <v/>
      </c>
      <c r="H127" s="146" t="str">
        <f t="shared" si="21"/>
        <v/>
      </c>
      <c r="I127" s="146" t="e">
        <f t="shared" si="25"/>
        <v>#VALUE!</v>
      </c>
      <c r="J127" s="146" t="e">
        <f>SUM($H$28:$H127)</f>
        <v>#VALUE!</v>
      </c>
      <c r="K127" s="136"/>
      <c r="L127" s="137"/>
      <c r="M127" s="137"/>
      <c r="N127" s="137"/>
      <c r="O127" s="192" t="e">
        <f>O135</f>
        <v>#VALUE!</v>
      </c>
      <c r="P127" s="139" t="e">
        <f t="shared" si="13"/>
        <v>#VALUE!</v>
      </c>
    </row>
    <row r="128" spans="1:16" s="132" customFormat="1" ht="13.5" customHeight="1" x14ac:dyDescent="0.2">
      <c r="A128" s="132" t="str">
        <f t="shared" si="18"/>
        <v/>
      </c>
      <c r="B128" s="145" t="str">
        <f t="shared" si="14"/>
        <v/>
      </c>
      <c r="C128" s="146" t="str">
        <f t="shared" si="19"/>
        <v/>
      </c>
      <c r="D128" s="146" t="str">
        <f t="shared" si="22"/>
        <v/>
      </c>
      <c r="E128" s="149" t="e">
        <f t="shared" si="15"/>
        <v>#VALUE!</v>
      </c>
      <c r="F128" s="146" t="e">
        <f t="shared" si="16"/>
        <v>#VALUE!</v>
      </c>
      <c r="G128" s="146" t="str">
        <f t="shared" si="20"/>
        <v/>
      </c>
      <c r="H128" s="146" t="str">
        <f t="shared" si="21"/>
        <v/>
      </c>
      <c r="I128" s="146" t="e">
        <f t="shared" si="25"/>
        <v>#VALUE!</v>
      </c>
      <c r="J128" s="146" t="e">
        <f>SUM($H$28:$H128)</f>
        <v>#VALUE!</v>
      </c>
      <c r="K128" s="136"/>
      <c r="L128" s="137"/>
      <c r="M128" s="137"/>
      <c r="N128" s="137"/>
      <c r="O128" s="192" t="e">
        <f>O135</f>
        <v>#VALUE!</v>
      </c>
      <c r="P128" s="139" t="e">
        <f t="shared" si="13"/>
        <v>#VALUE!</v>
      </c>
    </row>
    <row r="129" spans="1:16" s="132" customFormat="1" ht="13.5" customHeight="1" x14ac:dyDescent="0.2">
      <c r="A129" s="132" t="str">
        <f t="shared" si="18"/>
        <v/>
      </c>
      <c r="B129" s="145" t="str">
        <f t="shared" si="14"/>
        <v/>
      </c>
      <c r="C129" s="146" t="str">
        <f t="shared" si="19"/>
        <v/>
      </c>
      <c r="D129" s="146" t="str">
        <f t="shared" si="22"/>
        <v/>
      </c>
      <c r="E129" s="149" t="e">
        <f t="shared" si="15"/>
        <v>#VALUE!</v>
      </c>
      <c r="F129" s="146" t="e">
        <f t="shared" si="16"/>
        <v>#VALUE!</v>
      </c>
      <c r="G129" s="146" t="str">
        <f t="shared" si="20"/>
        <v/>
      </c>
      <c r="H129" s="146" t="str">
        <f t="shared" si="21"/>
        <v/>
      </c>
      <c r="I129" s="146" t="e">
        <f t="shared" si="25"/>
        <v>#VALUE!</v>
      </c>
      <c r="J129" s="146" t="e">
        <f>SUM($H$28:$H129)</f>
        <v>#VALUE!</v>
      </c>
      <c r="L129" s="138"/>
      <c r="M129" s="138"/>
      <c r="N129" s="138"/>
      <c r="O129" s="192" t="e">
        <f>O135</f>
        <v>#VALUE!</v>
      </c>
      <c r="P129" s="139" t="e">
        <f t="shared" si="13"/>
        <v>#VALUE!</v>
      </c>
    </row>
    <row r="130" spans="1:16" s="132" customFormat="1" ht="13.5" customHeight="1" x14ac:dyDescent="0.2">
      <c r="A130" s="132" t="str">
        <f t="shared" si="18"/>
        <v/>
      </c>
      <c r="B130" s="145" t="str">
        <f t="shared" si="14"/>
        <v/>
      </c>
      <c r="C130" s="146" t="str">
        <f t="shared" si="19"/>
        <v/>
      </c>
      <c r="D130" s="146" t="str">
        <f t="shared" si="22"/>
        <v/>
      </c>
      <c r="E130" s="149" t="e">
        <f t="shared" si="15"/>
        <v>#VALUE!</v>
      </c>
      <c r="F130" s="146" t="e">
        <f t="shared" si="16"/>
        <v>#VALUE!</v>
      </c>
      <c r="G130" s="146" t="str">
        <f t="shared" si="20"/>
        <v/>
      </c>
      <c r="H130" s="146" t="str">
        <f t="shared" si="21"/>
        <v/>
      </c>
      <c r="I130" s="146" t="e">
        <f t="shared" si="25"/>
        <v>#VALUE!</v>
      </c>
      <c r="J130" s="146" t="e">
        <f>SUM($H$28:$H130)</f>
        <v>#VALUE!</v>
      </c>
      <c r="L130" s="138"/>
      <c r="M130" s="138"/>
      <c r="N130" s="138"/>
      <c r="O130" s="192" t="e">
        <f>O135</f>
        <v>#VALUE!</v>
      </c>
      <c r="P130" s="139" t="e">
        <f t="shared" si="13"/>
        <v>#VALUE!</v>
      </c>
    </row>
    <row r="131" spans="1:16" s="132" customFormat="1" ht="13.5" customHeight="1" x14ac:dyDescent="0.2">
      <c r="A131" s="132" t="str">
        <f t="shared" si="18"/>
        <v/>
      </c>
      <c r="B131" s="145" t="str">
        <f t="shared" si="14"/>
        <v/>
      </c>
      <c r="C131" s="146" t="str">
        <f t="shared" si="19"/>
        <v/>
      </c>
      <c r="D131" s="146" t="str">
        <f t="shared" si="22"/>
        <v/>
      </c>
      <c r="E131" s="149" t="e">
        <f t="shared" si="15"/>
        <v>#VALUE!</v>
      </c>
      <c r="F131" s="146" t="e">
        <f t="shared" si="16"/>
        <v>#VALUE!</v>
      </c>
      <c r="G131" s="146" t="str">
        <f t="shared" si="20"/>
        <v/>
      </c>
      <c r="H131" s="146" t="str">
        <f t="shared" si="21"/>
        <v/>
      </c>
      <c r="I131" s="146" t="e">
        <f t="shared" si="25"/>
        <v>#VALUE!</v>
      </c>
      <c r="J131" s="146" t="e">
        <f>SUM($H$28:$H131)</f>
        <v>#VALUE!</v>
      </c>
      <c r="L131" s="138"/>
      <c r="M131" s="138"/>
      <c r="N131" s="138"/>
      <c r="O131" s="192" t="e">
        <f>O135</f>
        <v>#VALUE!</v>
      </c>
      <c r="P131" s="139" t="e">
        <f t="shared" si="13"/>
        <v>#VALUE!</v>
      </c>
    </row>
    <row r="132" spans="1:16" s="132" customFormat="1" ht="13.5" customHeight="1" x14ac:dyDescent="0.2">
      <c r="A132" s="132" t="str">
        <f t="shared" si="18"/>
        <v/>
      </c>
      <c r="B132" s="145" t="str">
        <f t="shared" si="14"/>
        <v/>
      </c>
      <c r="C132" s="146" t="str">
        <f t="shared" si="19"/>
        <v/>
      </c>
      <c r="D132" s="146" t="str">
        <f t="shared" si="22"/>
        <v/>
      </c>
      <c r="E132" s="149" t="e">
        <f t="shared" si="15"/>
        <v>#VALUE!</v>
      </c>
      <c r="F132" s="146" t="e">
        <f t="shared" si="16"/>
        <v>#VALUE!</v>
      </c>
      <c r="G132" s="146" t="str">
        <f t="shared" si="20"/>
        <v/>
      </c>
      <c r="H132" s="146" t="str">
        <f t="shared" si="21"/>
        <v/>
      </c>
      <c r="I132" s="146" t="e">
        <f t="shared" si="25"/>
        <v>#VALUE!</v>
      </c>
      <c r="J132" s="146" t="e">
        <f>SUM($H$28:$H132)</f>
        <v>#VALUE!</v>
      </c>
      <c r="L132" s="138"/>
      <c r="M132" s="138"/>
      <c r="N132" s="138"/>
      <c r="O132" s="192" t="e">
        <f>O135</f>
        <v>#VALUE!</v>
      </c>
      <c r="P132" s="139" t="e">
        <f t="shared" si="13"/>
        <v>#VALUE!</v>
      </c>
    </row>
    <row r="133" spans="1:16" s="132" customFormat="1" ht="13.5" customHeight="1" x14ac:dyDescent="0.2">
      <c r="A133" s="132" t="str">
        <f t="shared" si="18"/>
        <v/>
      </c>
      <c r="B133" s="145" t="str">
        <f t="shared" si="14"/>
        <v/>
      </c>
      <c r="C133" s="146" t="str">
        <f t="shared" si="19"/>
        <v/>
      </c>
      <c r="D133" s="146" t="str">
        <f t="shared" si="22"/>
        <v/>
      </c>
      <c r="E133" s="149" t="e">
        <f t="shared" si="15"/>
        <v>#VALUE!</v>
      </c>
      <c r="F133" s="146" t="e">
        <f t="shared" si="16"/>
        <v>#VALUE!</v>
      </c>
      <c r="G133" s="146" t="str">
        <f t="shared" si="20"/>
        <v/>
      </c>
      <c r="H133" s="146" t="str">
        <f t="shared" si="21"/>
        <v/>
      </c>
      <c r="I133" s="146" t="e">
        <f t="shared" si="25"/>
        <v>#VALUE!</v>
      </c>
      <c r="J133" s="146" t="e">
        <f>SUM($H$28:$H133)</f>
        <v>#VALUE!</v>
      </c>
      <c r="L133" s="138"/>
      <c r="M133" s="138"/>
      <c r="N133" s="138"/>
      <c r="O133" s="192" t="e">
        <f>O135</f>
        <v>#VALUE!</v>
      </c>
      <c r="P133" s="139" t="e">
        <f t="shared" si="13"/>
        <v>#VALUE!</v>
      </c>
    </row>
    <row r="134" spans="1:16" s="132" customFormat="1" ht="13.5" customHeight="1" x14ac:dyDescent="0.2">
      <c r="A134" s="132" t="str">
        <f t="shared" si="18"/>
        <v/>
      </c>
      <c r="B134" s="145" t="str">
        <f t="shared" si="14"/>
        <v/>
      </c>
      <c r="C134" s="146" t="str">
        <f t="shared" si="19"/>
        <v/>
      </c>
      <c r="D134" s="146" t="str">
        <f t="shared" si="22"/>
        <v/>
      </c>
      <c r="E134" s="149" t="e">
        <f t="shared" si="15"/>
        <v>#VALUE!</v>
      </c>
      <c r="F134" s="146" t="e">
        <f t="shared" si="16"/>
        <v>#VALUE!</v>
      </c>
      <c r="G134" s="146" t="str">
        <f t="shared" si="20"/>
        <v/>
      </c>
      <c r="H134" s="146" t="str">
        <f t="shared" si="21"/>
        <v/>
      </c>
      <c r="I134" s="146" t="e">
        <f>IF(AND(Pay_Num&lt;&gt;"",Sched_Pay+Extra_Pay&lt;Beg_Bal),Beg_Bal-Princ,IF(Pay_Num&lt;&gt;"",0,""))</f>
        <v>#VALUE!</v>
      </c>
      <c r="J134" s="146" t="e">
        <f>SUM($H$28:$H134)</f>
        <v>#VALUE!</v>
      </c>
      <c r="L134" s="138"/>
      <c r="M134" s="138"/>
      <c r="N134" s="138"/>
      <c r="O134" s="192" t="e">
        <f>O135</f>
        <v>#VALUE!</v>
      </c>
      <c r="P134" s="139" t="e">
        <f t="shared" si="13"/>
        <v>#VALUE!</v>
      </c>
    </row>
    <row r="135" spans="1:16" s="140" customFormat="1" ht="13.5" customHeight="1" x14ac:dyDescent="0.2">
      <c r="A135" s="140" t="str">
        <f t="shared" si="18"/>
        <v/>
      </c>
      <c r="B135" s="147" t="str">
        <f t="shared" si="14"/>
        <v/>
      </c>
      <c r="C135" s="148" t="str">
        <f t="shared" si="19"/>
        <v/>
      </c>
      <c r="D135" s="148" t="str">
        <f t="shared" si="22"/>
        <v/>
      </c>
      <c r="E135" s="150" t="e">
        <f t="shared" si="15"/>
        <v>#VALUE!</v>
      </c>
      <c r="F135" s="148" t="e">
        <f t="shared" si="16"/>
        <v>#VALUE!</v>
      </c>
      <c r="G135" s="148" t="str">
        <f t="shared" si="20"/>
        <v/>
      </c>
      <c r="H135" s="148" t="str">
        <f t="shared" si="21"/>
        <v/>
      </c>
      <c r="I135" s="148" t="e">
        <f t="shared" ref="I135:I145" si="26">IF(AND(Pay_Num&lt;&gt;"",Sched_Pay+Extra_Pay&lt;Beg_Bal),Beg_Bal-Princ,IF(Pay_Num&lt;&gt;"",0,""))</f>
        <v>#VALUE!</v>
      </c>
      <c r="J135" s="148" t="e">
        <f>SUM($H$28:$H135)</f>
        <v>#VALUE!</v>
      </c>
      <c r="K135" s="140">
        <f>K123+1</f>
        <v>9</v>
      </c>
      <c r="L135" s="162" t="e">
        <f>AVERAGE(I123:I134)</f>
        <v>#VALUE!</v>
      </c>
      <c r="M135" s="162" t="e">
        <f>L135*H$21</f>
        <v>#VALUE!</v>
      </c>
      <c r="N135" s="162" t="e">
        <f>M135/(1+H$20)</f>
        <v>#VALUE!</v>
      </c>
      <c r="O135" s="193" t="e">
        <f>N135/12</f>
        <v>#VALUE!</v>
      </c>
      <c r="P135" s="163" t="e">
        <f t="shared" si="13"/>
        <v>#VALUE!</v>
      </c>
    </row>
    <row r="136" spans="1:16" s="132" customFormat="1" ht="13.5" customHeight="1" x14ac:dyDescent="0.2">
      <c r="A136" s="132" t="str">
        <f t="shared" si="18"/>
        <v/>
      </c>
      <c r="B136" s="145" t="str">
        <f t="shared" si="14"/>
        <v/>
      </c>
      <c r="C136" s="146" t="str">
        <f t="shared" si="19"/>
        <v/>
      </c>
      <c r="D136" s="146" t="str">
        <f t="shared" si="22"/>
        <v/>
      </c>
      <c r="E136" s="149" t="e">
        <f t="shared" si="15"/>
        <v>#VALUE!</v>
      </c>
      <c r="F136" s="146" t="e">
        <f t="shared" si="16"/>
        <v>#VALUE!</v>
      </c>
      <c r="G136" s="146" t="str">
        <f t="shared" si="20"/>
        <v/>
      </c>
      <c r="H136" s="146" t="str">
        <f t="shared" si="21"/>
        <v/>
      </c>
      <c r="I136" s="146" t="e">
        <f t="shared" si="26"/>
        <v>#VALUE!</v>
      </c>
      <c r="J136" s="146" t="e">
        <f>SUM($H$28:$H136)</f>
        <v>#VALUE!</v>
      </c>
      <c r="K136" s="136"/>
      <c r="L136" s="137"/>
      <c r="M136" s="137"/>
      <c r="N136" s="137"/>
      <c r="O136" s="192" t="e">
        <f>O147</f>
        <v>#VALUE!</v>
      </c>
      <c r="P136" s="139" t="e">
        <f t="shared" si="13"/>
        <v>#VALUE!</v>
      </c>
    </row>
    <row r="137" spans="1:16" s="132" customFormat="1" ht="13.5" customHeight="1" x14ac:dyDescent="0.2">
      <c r="A137" s="132" t="str">
        <f t="shared" si="18"/>
        <v/>
      </c>
      <c r="B137" s="145" t="str">
        <f t="shared" si="14"/>
        <v/>
      </c>
      <c r="C137" s="146" t="str">
        <f t="shared" si="19"/>
        <v/>
      </c>
      <c r="D137" s="146" t="str">
        <f t="shared" si="22"/>
        <v/>
      </c>
      <c r="E137" s="149" t="e">
        <f t="shared" si="15"/>
        <v>#VALUE!</v>
      </c>
      <c r="F137" s="146" t="e">
        <f t="shared" si="16"/>
        <v>#VALUE!</v>
      </c>
      <c r="G137" s="146" t="str">
        <f t="shared" si="20"/>
        <v/>
      </c>
      <c r="H137" s="146" t="str">
        <f t="shared" si="21"/>
        <v/>
      </c>
      <c r="I137" s="146" t="e">
        <f t="shared" si="26"/>
        <v>#VALUE!</v>
      </c>
      <c r="J137" s="146" t="e">
        <f>SUM($H$28:$H137)</f>
        <v>#VALUE!</v>
      </c>
      <c r="K137" s="136"/>
      <c r="L137" s="137"/>
      <c r="M137" s="137"/>
      <c r="N137" s="137"/>
      <c r="O137" s="192" t="e">
        <f>O147</f>
        <v>#VALUE!</v>
      </c>
      <c r="P137" s="139" t="e">
        <f t="shared" si="13"/>
        <v>#VALUE!</v>
      </c>
    </row>
    <row r="138" spans="1:16" s="132" customFormat="1" ht="13.5" customHeight="1" x14ac:dyDescent="0.2">
      <c r="A138" s="132" t="str">
        <f t="shared" si="18"/>
        <v/>
      </c>
      <c r="B138" s="145" t="str">
        <f t="shared" si="14"/>
        <v/>
      </c>
      <c r="C138" s="146" t="str">
        <f t="shared" si="19"/>
        <v/>
      </c>
      <c r="D138" s="146" t="str">
        <f t="shared" si="22"/>
        <v/>
      </c>
      <c r="E138" s="149" t="e">
        <f t="shared" si="15"/>
        <v>#VALUE!</v>
      </c>
      <c r="F138" s="146" t="e">
        <f t="shared" si="16"/>
        <v>#VALUE!</v>
      </c>
      <c r="G138" s="146" t="str">
        <f t="shared" si="20"/>
        <v/>
      </c>
      <c r="H138" s="146" t="str">
        <f t="shared" si="21"/>
        <v/>
      </c>
      <c r="I138" s="146" t="e">
        <f t="shared" si="26"/>
        <v>#VALUE!</v>
      </c>
      <c r="J138" s="146" t="e">
        <f>SUM($H$28:$H138)</f>
        <v>#VALUE!</v>
      </c>
      <c r="K138" s="136"/>
      <c r="L138" s="137"/>
      <c r="M138" s="137"/>
      <c r="N138" s="137"/>
      <c r="O138" s="192" t="e">
        <f>O147</f>
        <v>#VALUE!</v>
      </c>
      <c r="P138" s="139" t="e">
        <f t="shared" si="13"/>
        <v>#VALUE!</v>
      </c>
    </row>
    <row r="139" spans="1:16" s="132" customFormat="1" ht="13.5" customHeight="1" x14ac:dyDescent="0.2">
      <c r="A139" s="132" t="str">
        <f t="shared" si="18"/>
        <v/>
      </c>
      <c r="B139" s="145" t="str">
        <f t="shared" si="14"/>
        <v/>
      </c>
      <c r="C139" s="146" t="str">
        <f t="shared" si="19"/>
        <v/>
      </c>
      <c r="D139" s="146" t="str">
        <f t="shared" si="22"/>
        <v/>
      </c>
      <c r="E139" s="149" t="e">
        <f t="shared" si="15"/>
        <v>#VALUE!</v>
      </c>
      <c r="F139" s="146" t="e">
        <f t="shared" si="16"/>
        <v>#VALUE!</v>
      </c>
      <c r="G139" s="146" t="str">
        <f t="shared" si="20"/>
        <v/>
      </c>
      <c r="H139" s="146" t="str">
        <f t="shared" si="21"/>
        <v/>
      </c>
      <c r="I139" s="146" t="e">
        <f t="shared" si="26"/>
        <v>#VALUE!</v>
      </c>
      <c r="J139" s="146" t="e">
        <f>SUM($H$28:$H139)</f>
        <v>#VALUE!</v>
      </c>
      <c r="K139" s="136"/>
      <c r="L139" s="137"/>
      <c r="M139" s="137"/>
      <c r="N139" s="137"/>
      <c r="O139" s="192" t="e">
        <f>O147</f>
        <v>#VALUE!</v>
      </c>
      <c r="P139" s="139" t="e">
        <f t="shared" si="13"/>
        <v>#VALUE!</v>
      </c>
    </row>
    <row r="140" spans="1:16" s="132" customFormat="1" ht="13.5" customHeight="1" x14ac:dyDescent="0.2">
      <c r="A140" s="132" t="str">
        <f t="shared" si="18"/>
        <v/>
      </c>
      <c r="B140" s="145" t="str">
        <f t="shared" si="14"/>
        <v/>
      </c>
      <c r="C140" s="146" t="str">
        <f t="shared" si="19"/>
        <v/>
      </c>
      <c r="D140" s="146" t="str">
        <f t="shared" si="22"/>
        <v/>
      </c>
      <c r="E140" s="149" t="e">
        <f t="shared" si="15"/>
        <v>#VALUE!</v>
      </c>
      <c r="F140" s="146" t="e">
        <f t="shared" si="16"/>
        <v>#VALUE!</v>
      </c>
      <c r="G140" s="146" t="str">
        <f t="shared" si="20"/>
        <v/>
      </c>
      <c r="H140" s="146" t="str">
        <f t="shared" si="21"/>
        <v/>
      </c>
      <c r="I140" s="146" t="e">
        <f t="shared" si="26"/>
        <v>#VALUE!</v>
      </c>
      <c r="J140" s="146" t="e">
        <f>SUM($H$28:$H140)</f>
        <v>#VALUE!</v>
      </c>
      <c r="K140" s="136"/>
      <c r="L140" s="137"/>
      <c r="M140" s="137"/>
      <c r="N140" s="137"/>
      <c r="O140" s="192" t="e">
        <f>O147</f>
        <v>#VALUE!</v>
      </c>
      <c r="P140" s="139" t="e">
        <f t="shared" si="13"/>
        <v>#VALUE!</v>
      </c>
    </row>
    <row r="141" spans="1:16" s="132" customFormat="1" ht="13.5" customHeight="1" x14ac:dyDescent="0.2">
      <c r="A141" s="132" t="str">
        <f t="shared" si="18"/>
        <v/>
      </c>
      <c r="B141" s="145" t="str">
        <f t="shared" si="14"/>
        <v/>
      </c>
      <c r="C141" s="146" t="str">
        <f t="shared" si="19"/>
        <v/>
      </c>
      <c r="D141" s="146" t="str">
        <f t="shared" si="22"/>
        <v/>
      </c>
      <c r="E141" s="149" t="e">
        <f t="shared" si="15"/>
        <v>#VALUE!</v>
      </c>
      <c r="F141" s="146" t="e">
        <f t="shared" si="16"/>
        <v>#VALUE!</v>
      </c>
      <c r="G141" s="146" t="str">
        <f t="shared" si="20"/>
        <v/>
      </c>
      <c r="H141" s="146" t="str">
        <f t="shared" si="21"/>
        <v/>
      </c>
      <c r="I141" s="146" t="e">
        <f t="shared" si="26"/>
        <v>#VALUE!</v>
      </c>
      <c r="J141" s="146" t="e">
        <f>SUM($H$28:$H141)</f>
        <v>#VALUE!</v>
      </c>
      <c r="L141" s="138"/>
      <c r="M141" s="138"/>
      <c r="N141" s="138"/>
      <c r="O141" s="192" t="e">
        <f>O147</f>
        <v>#VALUE!</v>
      </c>
      <c r="P141" s="139" t="e">
        <f t="shared" si="13"/>
        <v>#VALUE!</v>
      </c>
    </row>
    <row r="142" spans="1:16" s="132" customFormat="1" ht="13.5" customHeight="1" x14ac:dyDescent="0.2">
      <c r="A142" s="132" t="str">
        <f t="shared" si="18"/>
        <v/>
      </c>
      <c r="B142" s="145" t="str">
        <f t="shared" si="14"/>
        <v/>
      </c>
      <c r="C142" s="146" t="str">
        <f t="shared" si="19"/>
        <v/>
      </c>
      <c r="D142" s="146" t="str">
        <f t="shared" si="22"/>
        <v/>
      </c>
      <c r="E142" s="149" t="e">
        <f t="shared" si="15"/>
        <v>#VALUE!</v>
      </c>
      <c r="F142" s="146" t="e">
        <f t="shared" si="16"/>
        <v>#VALUE!</v>
      </c>
      <c r="G142" s="146" t="str">
        <f t="shared" si="20"/>
        <v/>
      </c>
      <c r="H142" s="146" t="str">
        <f t="shared" si="21"/>
        <v/>
      </c>
      <c r="I142" s="146" t="e">
        <f t="shared" si="26"/>
        <v>#VALUE!</v>
      </c>
      <c r="J142" s="146" t="e">
        <f>SUM($H$28:$H142)</f>
        <v>#VALUE!</v>
      </c>
      <c r="L142" s="138"/>
      <c r="M142" s="138"/>
      <c r="N142" s="138"/>
      <c r="O142" s="192" t="e">
        <f>O147</f>
        <v>#VALUE!</v>
      </c>
      <c r="P142" s="139" t="e">
        <f t="shared" si="13"/>
        <v>#VALUE!</v>
      </c>
    </row>
    <row r="143" spans="1:16" s="132" customFormat="1" ht="13.5" customHeight="1" x14ac:dyDescent="0.2">
      <c r="A143" s="132" t="str">
        <f t="shared" si="18"/>
        <v/>
      </c>
      <c r="B143" s="145" t="str">
        <f t="shared" si="14"/>
        <v/>
      </c>
      <c r="C143" s="146" t="str">
        <f t="shared" si="19"/>
        <v/>
      </c>
      <c r="D143" s="146" t="str">
        <f t="shared" si="22"/>
        <v/>
      </c>
      <c r="E143" s="149" t="e">
        <f t="shared" si="15"/>
        <v>#VALUE!</v>
      </c>
      <c r="F143" s="146" t="e">
        <f t="shared" si="16"/>
        <v>#VALUE!</v>
      </c>
      <c r="G143" s="146" t="str">
        <f t="shared" si="20"/>
        <v/>
      </c>
      <c r="H143" s="146" t="str">
        <f t="shared" si="21"/>
        <v/>
      </c>
      <c r="I143" s="146" t="e">
        <f t="shared" si="26"/>
        <v>#VALUE!</v>
      </c>
      <c r="J143" s="146" t="e">
        <f>SUM($H$28:$H143)</f>
        <v>#VALUE!</v>
      </c>
      <c r="L143" s="138"/>
      <c r="M143" s="138"/>
      <c r="N143" s="138"/>
      <c r="O143" s="192" t="e">
        <f>O147</f>
        <v>#VALUE!</v>
      </c>
      <c r="P143" s="139" t="e">
        <f t="shared" si="13"/>
        <v>#VALUE!</v>
      </c>
    </row>
    <row r="144" spans="1:16" s="132" customFormat="1" ht="13.5" customHeight="1" x14ac:dyDescent="0.2">
      <c r="A144" s="132" t="str">
        <f t="shared" si="18"/>
        <v/>
      </c>
      <c r="B144" s="145" t="str">
        <f t="shared" si="14"/>
        <v/>
      </c>
      <c r="C144" s="146" t="str">
        <f t="shared" si="19"/>
        <v/>
      </c>
      <c r="D144" s="146" t="str">
        <f t="shared" si="22"/>
        <v/>
      </c>
      <c r="E144" s="149" t="e">
        <f t="shared" si="15"/>
        <v>#VALUE!</v>
      </c>
      <c r="F144" s="146" t="e">
        <f t="shared" si="16"/>
        <v>#VALUE!</v>
      </c>
      <c r="G144" s="146" t="str">
        <f t="shared" si="20"/>
        <v/>
      </c>
      <c r="H144" s="146" t="str">
        <f t="shared" si="21"/>
        <v/>
      </c>
      <c r="I144" s="146" t="e">
        <f t="shared" si="26"/>
        <v>#VALUE!</v>
      </c>
      <c r="J144" s="146" t="e">
        <f>SUM($H$28:$H144)</f>
        <v>#VALUE!</v>
      </c>
      <c r="L144" s="138"/>
      <c r="M144" s="138"/>
      <c r="N144" s="138"/>
      <c r="O144" s="192" t="e">
        <f>O147</f>
        <v>#VALUE!</v>
      </c>
      <c r="P144" s="139" t="e">
        <f t="shared" si="13"/>
        <v>#VALUE!</v>
      </c>
    </row>
    <row r="145" spans="1:16" s="132" customFormat="1" ht="13.5" customHeight="1" x14ac:dyDescent="0.2">
      <c r="A145" s="132" t="str">
        <f t="shared" si="18"/>
        <v/>
      </c>
      <c r="B145" s="145" t="str">
        <f t="shared" si="14"/>
        <v/>
      </c>
      <c r="C145" s="146" t="str">
        <f t="shared" si="19"/>
        <v/>
      </c>
      <c r="D145" s="146" t="str">
        <f t="shared" si="22"/>
        <v/>
      </c>
      <c r="E145" s="149" t="e">
        <f t="shared" si="15"/>
        <v>#VALUE!</v>
      </c>
      <c r="F145" s="146" t="e">
        <f t="shared" si="16"/>
        <v>#VALUE!</v>
      </c>
      <c r="G145" s="146" t="str">
        <f t="shared" si="20"/>
        <v/>
      </c>
      <c r="H145" s="146" t="str">
        <f t="shared" si="21"/>
        <v/>
      </c>
      <c r="I145" s="146" t="e">
        <f t="shared" si="26"/>
        <v>#VALUE!</v>
      </c>
      <c r="J145" s="146" t="e">
        <f>SUM($H$28:$H145)</f>
        <v>#VALUE!</v>
      </c>
      <c r="L145" s="138"/>
      <c r="M145" s="138"/>
      <c r="N145" s="138"/>
      <c r="O145" s="192" t="e">
        <f>O147</f>
        <v>#VALUE!</v>
      </c>
      <c r="P145" s="139" t="e">
        <f t="shared" si="13"/>
        <v>#VALUE!</v>
      </c>
    </row>
    <row r="146" spans="1:16" s="132" customFormat="1" ht="13.5" customHeight="1" x14ac:dyDescent="0.2">
      <c r="A146" s="132" t="str">
        <f t="shared" si="18"/>
        <v/>
      </c>
      <c r="B146" s="145" t="str">
        <f t="shared" si="14"/>
        <v/>
      </c>
      <c r="C146" s="146" t="str">
        <f t="shared" si="19"/>
        <v/>
      </c>
      <c r="D146" s="146" t="str">
        <f t="shared" si="22"/>
        <v/>
      </c>
      <c r="E146" s="149" t="e">
        <f t="shared" si="15"/>
        <v>#VALUE!</v>
      </c>
      <c r="F146" s="146" t="e">
        <f t="shared" si="16"/>
        <v>#VALUE!</v>
      </c>
      <c r="G146" s="146" t="str">
        <f t="shared" si="20"/>
        <v/>
      </c>
      <c r="H146" s="146" t="str">
        <f t="shared" si="21"/>
        <v/>
      </c>
      <c r="I146" s="146" t="e">
        <f>IF(AND(Pay_Num&lt;&gt;"",Sched_Pay+Extra_Pay&lt;Beg_Bal),Beg_Bal-Princ,IF(Pay_Num&lt;&gt;"",0,""))</f>
        <v>#VALUE!</v>
      </c>
      <c r="J146" s="146" t="e">
        <f>SUM($H$28:$H146)</f>
        <v>#VALUE!</v>
      </c>
      <c r="L146" s="138"/>
      <c r="M146" s="138"/>
      <c r="N146" s="138"/>
      <c r="O146" s="192" t="e">
        <f>O147</f>
        <v>#VALUE!</v>
      </c>
      <c r="P146" s="139" t="e">
        <f t="shared" si="13"/>
        <v>#VALUE!</v>
      </c>
    </row>
    <row r="147" spans="1:16" s="140" customFormat="1" ht="13.5" customHeight="1" x14ac:dyDescent="0.2">
      <c r="A147" s="140" t="str">
        <f t="shared" si="18"/>
        <v/>
      </c>
      <c r="B147" s="147" t="str">
        <f t="shared" si="14"/>
        <v/>
      </c>
      <c r="C147" s="148" t="str">
        <f t="shared" si="19"/>
        <v/>
      </c>
      <c r="D147" s="148" t="str">
        <f t="shared" si="22"/>
        <v/>
      </c>
      <c r="E147" s="150" t="e">
        <f t="shared" si="15"/>
        <v>#VALUE!</v>
      </c>
      <c r="F147" s="148" t="e">
        <f t="shared" si="16"/>
        <v>#VALUE!</v>
      </c>
      <c r="G147" s="148" t="str">
        <f t="shared" si="20"/>
        <v/>
      </c>
      <c r="H147" s="148" t="str">
        <f t="shared" si="21"/>
        <v/>
      </c>
      <c r="I147" s="148" t="e">
        <f t="shared" ref="I147:I157" si="27">IF(AND(Pay_Num&lt;&gt;"",Sched_Pay+Extra_Pay&lt;Beg_Bal),Beg_Bal-Princ,IF(Pay_Num&lt;&gt;"",0,""))</f>
        <v>#VALUE!</v>
      </c>
      <c r="J147" s="148" t="e">
        <f>SUM($H$28:$H147)</f>
        <v>#VALUE!</v>
      </c>
      <c r="K147" s="140">
        <f>K135+1</f>
        <v>10</v>
      </c>
      <c r="L147" s="162" t="e">
        <f>AVERAGE(I135:I146)</f>
        <v>#VALUE!</v>
      </c>
      <c r="M147" s="162" t="e">
        <f>L147*H$21</f>
        <v>#VALUE!</v>
      </c>
      <c r="N147" s="162" t="e">
        <f>M147/(1+H$20)</f>
        <v>#VALUE!</v>
      </c>
      <c r="O147" s="193" t="e">
        <f>N147/12</f>
        <v>#VALUE!</v>
      </c>
      <c r="P147" s="163" t="e">
        <f t="shared" si="13"/>
        <v>#VALUE!</v>
      </c>
    </row>
    <row r="148" spans="1:16" s="132" customFormat="1" ht="13.5" customHeight="1" x14ac:dyDescent="0.2">
      <c r="A148" s="132" t="str">
        <f t="shared" si="18"/>
        <v/>
      </c>
      <c r="B148" s="145" t="str">
        <f t="shared" si="14"/>
        <v/>
      </c>
      <c r="C148" s="146" t="str">
        <f t="shared" si="19"/>
        <v/>
      </c>
      <c r="D148" s="146" t="str">
        <f t="shared" si="22"/>
        <v/>
      </c>
      <c r="E148" s="149" t="e">
        <f t="shared" si="15"/>
        <v>#VALUE!</v>
      </c>
      <c r="F148" s="146" t="e">
        <f t="shared" si="16"/>
        <v>#VALUE!</v>
      </c>
      <c r="G148" s="146" t="str">
        <f t="shared" si="20"/>
        <v/>
      </c>
      <c r="H148" s="146" t="str">
        <f t="shared" si="21"/>
        <v/>
      </c>
      <c r="I148" s="146" t="e">
        <f t="shared" si="27"/>
        <v>#VALUE!</v>
      </c>
      <c r="J148" s="146" t="e">
        <f>SUM($H$28:$H148)</f>
        <v>#VALUE!</v>
      </c>
      <c r="K148" s="136"/>
      <c r="L148" s="137"/>
      <c r="M148" s="137"/>
      <c r="N148" s="137"/>
      <c r="O148" s="192" t="e">
        <f>O159</f>
        <v>#VALUE!</v>
      </c>
      <c r="P148" s="139" t="e">
        <f t="shared" si="13"/>
        <v>#VALUE!</v>
      </c>
    </row>
    <row r="149" spans="1:16" s="132" customFormat="1" ht="13.5" customHeight="1" x14ac:dyDescent="0.2">
      <c r="A149" s="132" t="str">
        <f t="shared" si="18"/>
        <v/>
      </c>
      <c r="B149" s="145" t="str">
        <f t="shared" si="14"/>
        <v/>
      </c>
      <c r="C149" s="146" t="str">
        <f t="shared" si="19"/>
        <v/>
      </c>
      <c r="D149" s="146" t="str">
        <f t="shared" si="22"/>
        <v/>
      </c>
      <c r="E149" s="149" t="e">
        <f t="shared" si="15"/>
        <v>#VALUE!</v>
      </c>
      <c r="F149" s="146" t="e">
        <f t="shared" si="16"/>
        <v>#VALUE!</v>
      </c>
      <c r="G149" s="146" t="str">
        <f t="shared" si="20"/>
        <v/>
      </c>
      <c r="H149" s="146" t="str">
        <f t="shared" si="21"/>
        <v/>
      </c>
      <c r="I149" s="146" t="e">
        <f t="shared" si="27"/>
        <v>#VALUE!</v>
      </c>
      <c r="J149" s="146" t="e">
        <f>SUM($H$28:$H149)</f>
        <v>#VALUE!</v>
      </c>
      <c r="K149" s="136"/>
      <c r="L149" s="137"/>
      <c r="M149" s="137"/>
      <c r="N149" s="137"/>
      <c r="O149" s="192" t="e">
        <f>O159</f>
        <v>#VALUE!</v>
      </c>
      <c r="P149" s="139" t="e">
        <f t="shared" si="13"/>
        <v>#VALUE!</v>
      </c>
    </row>
    <row r="150" spans="1:16" s="132" customFormat="1" ht="13.5" customHeight="1" x14ac:dyDescent="0.2">
      <c r="A150" s="132" t="str">
        <f t="shared" si="18"/>
        <v/>
      </c>
      <c r="B150" s="145" t="str">
        <f t="shared" si="14"/>
        <v/>
      </c>
      <c r="C150" s="146" t="str">
        <f t="shared" si="19"/>
        <v/>
      </c>
      <c r="D150" s="146" t="str">
        <f t="shared" si="22"/>
        <v/>
      </c>
      <c r="E150" s="149" t="e">
        <f t="shared" si="15"/>
        <v>#VALUE!</v>
      </c>
      <c r="F150" s="146" t="e">
        <f t="shared" si="16"/>
        <v>#VALUE!</v>
      </c>
      <c r="G150" s="146" t="str">
        <f t="shared" si="20"/>
        <v/>
      </c>
      <c r="H150" s="146" t="str">
        <f t="shared" si="21"/>
        <v/>
      </c>
      <c r="I150" s="146" t="e">
        <f t="shared" si="27"/>
        <v>#VALUE!</v>
      </c>
      <c r="J150" s="146" t="e">
        <f>SUM($H$28:$H150)</f>
        <v>#VALUE!</v>
      </c>
      <c r="K150" s="136"/>
      <c r="L150" s="137"/>
      <c r="M150" s="137"/>
      <c r="N150" s="137"/>
      <c r="O150" s="192" t="e">
        <f>O159</f>
        <v>#VALUE!</v>
      </c>
      <c r="P150" s="139" t="e">
        <f t="shared" si="13"/>
        <v>#VALUE!</v>
      </c>
    </row>
    <row r="151" spans="1:16" s="132" customFormat="1" ht="13.5" customHeight="1" x14ac:dyDescent="0.2">
      <c r="A151" s="132" t="str">
        <f t="shared" si="18"/>
        <v/>
      </c>
      <c r="B151" s="145" t="str">
        <f t="shared" si="14"/>
        <v/>
      </c>
      <c r="C151" s="146" t="str">
        <f t="shared" si="19"/>
        <v/>
      </c>
      <c r="D151" s="146" t="str">
        <f t="shared" si="22"/>
        <v/>
      </c>
      <c r="E151" s="149" t="e">
        <f t="shared" si="15"/>
        <v>#VALUE!</v>
      </c>
      <c r="F151" s="146" t="e">
        <f t="shared" si="16"/>
        <v>#VALUE!</v>
      </c>
      <c r="G151" s="146" t="str">
        <f t="shared" si="20"/>
        <v/>
      </c>
      <c r="H151" s="146" t="str">
        <f t="shared" si="21"/>
        <v/>
      </c>
      <c r="I151" s="146" t="e">
        <f t="shared" si="27"/>
        <v>#VALUE!</v>
      </c>
      <c r="J151" s="146" t="e">
        <f>SUM($H$28:$H151)</f>
        <v>#VALUE!</v>
      </c>
      <c r="K151" s="136"/>
      <c r="L151" s="137"/>
      <c r="M151" s="137"/>
      <c r="N151" s="137"/>
      <c r="O151" s="192" t="e">
        <f>O159</f>
        <v>#VALUE!</v>
      </c>
      <c r="P151" s="139" t="e">
        <f t="shared" si="13"/>
        <v>#VALUE!</v>
      </c>
    </row>
    <row r="152" spans="1:16" s="132" customFormat="1" ht="13.5" customHeight="1" x14ac:dyDescent="0.2">
      <c r="A152" s="132" t="str">
        <f t="shared" si="18"/>
        <v/>
      </c>
      <c r="B152" s="145" t="str">
        <f t="shared" si="14"/>
        <v/>
      </c>
      <c r="C152" s="146" t="str">
        <f t="shared" si="19"/>
        <v/>
      </c>
      <c r="D152" s="146" t="str">
        <f t="shared" si="22"/>
        <v/>
      </c>
      <c r="E152" s="149" t="e">
        <f t="shared" si="15"/>
        <v>#VALUE!</v>
      </c>
      <c r="F152" s="146" t="e">
        <f t="shared" si="16"/>
        <v>#VALUE!</v>
      </c>
      <c r="G152" s="146" t="str">
        <f t="shared" si="20"/>
        <v/>
      </c>
      <c r="H152" s="146" t="str">
        <f t="shared" si="21"/>
        <v/>
      </c>
      <c r="I152" s="146" t="e">
        <f t="shared" si="27"/>
        <v>#VALUE!</v>
      </c>
      <c r="J152" s="146" t="e">
        <f>SUM($H$28:$H152)</f>
        <v>#VALUE!</v>
      </c>
      <c r="K152" s="136"/>
      <c r="L152" s="137"/>
      <c r="M152" s="137"/>
      <c r="N152" s="137"/>
      <c r="O152" s="192" t="e">
        <f>O159</f>
        <v>#VALUE!</v>
      </c>
      <c r="P152" s="139" t="e">
        <f t="shared" si="13"/>
        <v>#VALUE!</v>
      </c>
    </row>
    <row r="153" spans="1:16" s="132" customFormat="1" ht="13.5" customHeight="1" x14ac:dyDescent="0.2">
      <c r="A153" s="132" t="str">
        <f t="shared" si="18"/>
        <v/>
      </c>
      <c r="B153" s="145" t="str">
        <f t="shared" si="14"/>
        <v/>
      </c>
      <c r="C153" s="146" t="str">
        <f t="shared" si="19"/>
        <v/>
      </c>
      <c r="D153" s="146" t="str">
        <f t="shared" si="22"/>
        <v/>
      </c>
      <c r="E153" s="149" t="e">
        <f t="shared" si="15"/>
        <v>#VALUE!</v>
      </c>
      <c r="F153" s="146" t="e">
        <f t="shared" si="16"/>
        <v>#VALUE!</v>
      </c>
      <c r="G153" s="146" t="str">
        <f t="shared" si="20"/>
        <v/>
      </c>
      <c r="H153" s="146" t="str">
        <f t="shared" si="21"/>
        <v/>
      </c>
      <c r="I153" s="146" t="e">
        <f t="shared" si="27"/>
        <v>#VALUE!</v>
      </c>
      <c r="J153" s="146" t="e">
        <f>SUM($H$28:$H153)</f>
        <v>#VALUE!</v>
      </c>
      <c r="L153" s="138"/>
      <c r="M153" s="138"/>
      <c r="N153" s="138"/>
      <c r="O153" s="192" t="e">
        <f>O159</f>
        <v>#VALUE!</v>
      </c>
      <c r="P153" s="139" t="e">
        <f t="shared" si="13"/>
        <v>#VALUE!</v>
      </c>
    </row>
    <row r="154" spans="1:16" s="132" customFormat="1" ht="13.5" customHeight="1" x14ac:dyDescent="0.2">
      <c r="A154" s="132" t="str">
        <f t="shared" si="18"/>
        <v/>
      </c>
      <c r="B154" s="145" t="str">
        <f t="shared" si="14"/>
        <v/>
      </c>
      <c r="C154" s="146" t="str">
        <f t="shared" si="19"/>
        <v/>
      </c>
      <c r="D154" s="146" t="str">
        <f t="shared" si="22"/>
        <v/>
      </c>
      <c r="E154" s="149" t="e">
        <f t="shared" si="15"/>
        <v>#VALUE!</v>
      </c>
      <c r="F154" s="146" t="e">
        <f t="shared" si="16"/>
        <v>#VALUE!</v>
      </c>
      <c r="G154" s="146" t="str">
        <f t="shared" si="20"/>
        <v/>
      </c>
      <c r="H154" s="146" t="str">
        <f t="shared" si="21"/>
        <v/>
      </c>
      <c r="I154" s="146" t="e">
        <f t="shared" si="27"/>
        <v>#VALUE!</v>
      </c>
      <c r="J154" s="146" t="e">
        <f>SUM($H$28:$H154)</f>
        <v>#VALUE!</v>
      </c>
      <c r="L154" s="138"/>
      <c r="M154" s="138"/>
      <c r="N154" s="138"/>
      <c r="O154" s="192" t="e">
        <f>O159</f>
        <v>#VALUE!</v>
      </c>
      <c r="P154" s="139" t="e">
        <f t="shared" si="13"/>
        <v>#VALUE!</v>
      </c>
    </row>
    <row r="155" spans="1:16" s="132" customFormat="1" ht="13.5" customHeight="1" x14ac:dyDescent="0.2">
      <c r="A155" s="132" t="str">
        <f t="shared" si="18"/>
        <v/>
      </c>
      <c r="B155" s="145" t="str">
        <f t="shared" si="14"/>
        <v/>
      </c>
      <c r="C155" s="146" t="str">
        <f t="shared" si="19"/>
        <v/>
      </c>
      <c r="D155" s="146" t="str">
        <f t="shared" si="22"/>
        <v/>
      </c>
      <c r="E155" s="149" t="e">
        <f t="shared" si="15"/>
        <v>#VALUE!</v>
      </c>
      <c r="F155" s="146" t="e">
        <f t="shared" si="16"/>
        <v>#VALUE!</v>
      </c>
      <c r="G155" s="146" t="str">
        <f t="shared" si="20"/>
        <v/>
      </c>
      <c r="H155" s="146" t="str">
        <f t="shared" si="21"/>
        <v/>
      </c>
      <c r="I155" s="146" t="e">
        <f t="shared" si="27"/>
        <v>#VALUE!</v>
      </c>
      <c r="J155" s="146" t="e">
        <f>SUM($H$28:$H155)</f>
        <v>#VALUE!</v>
      </c>
      <c r="L155" s="138"/>
      <c r="M155" s="138"/>
      <c r="N155" s="138"/>
      <c r="O155" s="192" t="e">
        <f>O159</f>
        <v>#VALUE!</v>
      </c>
      <c r="P155" s="139" t="e">
        <f t="shared" ref="P155:P159" si="28">I155/D$20</f>
        <v>#VALUE!</v>
      </c>
    </row>
    <row r="156" spans="1:16" s="132" customFormat="1" ht="13.5" customHeight="1" x14ac:dyDescent="0.2">
      <c r="A156" s="132" t="str">
        <f t="shared" si="18"/>
        <v/>
      </c>
      <c r="B156" s="145" t="str">
        <f t="shared" ref="B156:B219" si="29">IF(Pay_Num&lt;&gt;"",DATE(YEAR(Loan_Start),MONTH(Loan_Start)+(Pay_Num-1)*12/Num_Pmt_Per_Year,DAY(Loan_Start)),"")</f>
        <v/>
      </c>
      <c r="C156" s="146" t="str">
        <f t="shared" si="19"/>
        <v/>
      </c>
      <c r="D156" s="146" t="str">
        <f t="shared" si="22"/>
        <v/>
      </c>
      <c r="E156" s="149" t="e">
        <f t="shared" ref="E156:E219" si="30">IF(AND(Pay_Num&lt;&gt;"",Sched_Pay+Scheduled_Extra_Payments&lt;Beg_Bal),Scheduled_Extra_Payments,IF(AND(Pay_Num&lt;&gt;"",Beg_Bal-Sched_Pay&gt;0),Beg_Bal-Sched_Pay,IF(Pay_Num&lt;&gt;"",0,"")))</f>
        <v>#VALUE!</v>
      </c>
      <c r="F156" s="146" t="e">
        <f t="shared" ref="F156:F219" si="31">IF(AND(Pay_Num&lt;&gt;"",Sched_Pay+Extra_Pay&lt;Beg_Bal),Sched_Pay+Extra_Pay,IF(Pay_Num&lt;&gt;"",Beg_Bal,""))</f>
        <v>#VALUE!</v>
      </c>
      <c r="G156" s="146" t="str">
        <f t="shared" si="20"/>
        <v/>
      </c>
      <c r="H156" s="146" t="str">
        <f t="shared" si="21"/>
        <v/>
      </c>
      <c r="I156" s="146" t="e">
        <f t="shared" si="27"/>
        <v>#VALUE!</v>
      </c>
      <c r="J156" s="146" t="e">
        <f>SUM($H$28:$H156)</f>
        <v>#VALUE!</v>
      </c>
      <c r="L156" s="138"/>
      <c r="M156" s="138"/>
      <c r="N156" s="138"/>
      <c r="O156" s="192" t="e">
        <f>O159</f>
        <v>#VALUE!</v>
      </c>
      <c r="P156" s="139" t="e">
        <f t="shared" si="28"/>
        <v>#VALUE!</v>
      </c>
    </row>
    <row r="157" spans="1:16" s="132" customFormat="1" ht="13.5" customHeight="1" x14ac:dyDescent="0.2">
      <c r="A157" s="132" t="str">
        <f t="shared" ref="A157:A220" si="32">IF(Values_Entered,A156+1,"")</f>
        <v/>
      </c>
      <c r="B157" s="145" t="str">
        <f t="shared" si="29"/>
        <v/>
      </c>
      <c r="C157" s="146" t="str">
        <f t="shared" ref="C157:C220" si="33">IF(Pay_Num&lt;&gt;"",I156,"")</f>
        <v/>
      </c>
      <c r="D157" s="146" t="str">
        <f t="shared" si="22"/>
        <v/>
      </c>
      <c r="E157" s="149" t="e">
        <f t="shared" si="30"/>
        <v>#VALUE!</v>
      </c>
      <c r="F157" s="146" t="e">
        <f t="shared" si="31"/>
        <v>#VALUE!</v>
      </c>
      <c r="G157" s="146" t="str">
        <f t="shared" ref="G157:G220" si="34">IF(Pay_Num&lt;&gt;"",Total_Pay-Int,"")</f>
        <v/>
      </c>
      <c r="H157" s="146" t="str">
        <f t="shared" ref="H157:H220" si="35">IF(Pay_Num&lt;&gt;"",Beg_Bal*Interest_Rate/Num_Pmt_Per_Year,"")</f>
        <v/>
      </c>
      <c r="I157" s="146" t="e">
        <f t="shared" si="27"/>
        <v>#VALUE!</v>
      </c>
      <c r="J157" s="146" t="e">
        <f>SUM($H$28:$H157)</f>
        <v>#VALUE!</v>
      </c>
      <c r="L157" s="138"/>
      <c r="M157" s="138"/>
      <c r="N157" s="138"/>
      <c r="O157" s="192" t="e">
        <f>O159</f>
        <v>#VALUE!</v>
      </c>
      <c r="P157" s="139" t="e">
        <f t="shared" si="28"/>
        <v>#VALUE!</v>
      </c>
    </row>
    <row r="158" spans="1:16" s="132" customFormat="1" ht="13.5" customHeight="1" x14ac:dyDescent="0.2">
      <c r="A158" s="132" t="str">
        <f t="shared" si="32"/>
        <v/>
      </c>
      <c r="B158" s="145" t="str">
        <f t="shared" si="29"/>
        <v/>
      </c>
      <c r="C158" s="146" t="str">
        <f t="shared" si="33"/>
        <v/>
      </c>
      <c r="D158" s="146" t="str">
        <f t="shared" ref="D158:D221" si="36">IF(Pay_Num&lt;&gt;"",Scheduled_Monthly_Payment,"")</f>
        <v/>
      </c>
      <c r="E158" s="149" t="e">
        <f t="shared" si="30"/>
        <v>#VALUE!</v>
      </c>
      <c r="F158" s="146" t="e">
        <f t="shared" si="31"/>
        <v>#VALUE!</v>
      </c>
      <c r="G158" s="146" t="str">
        <f t="shared" si="34"/>
        <v/>
      </c>
      <c r="H158" s="146" t="str">
        <f t="shared" si="35"/>
        <v/>
      </c>
      <c r="I158" s="146" t="e">
        <f>IF(AND(Pay_Num&lt;&gt;"",Sched_Pay+Extra_Pay&lt;Beg_Bal),Beg_Bal-Princ,IF(Pay_Num&lt;&gt;"",0,""))</f>
        <v>#VALUE!</v>
      </c>
      <c r="J158" s="146" t="e">
        <f>SUM($H$28:$H158)</f>
        <v>#VALUE!</v>
      </c>
      <c r="L158" s="138"/>
      <c r="M158" s="138"/>
      <c r="N158" s="138"/>
      <c r="O158" s="192" t="e">
        <f>O159</f>
        <v>#VALUE!</v>
      </c>
      <c r="P158" s="139" t="e">
        <f t="shared" si="28"/>
        <v>#VALUE!</v>
      </c>
    </row>
    <row r="159" spans="1:16" s="140" customFormat="1" ht="13.5" customHeight="1" x14ac:dyDescent="0.2">
      <c r="A159" s="140" t="str">
        <f t="shared" si="32"/>
        <v/>
      </c>
      <c r="B159" s="147" t="str">
        <f t="shared" si="29"/>
        <v/>
      </c>
      <c r="C159" s="148" t="str">
        <f t="shared" si="33"/>
        <v/>
      </c>
      <c r="D159" s="148" t="str">
        <f t="shared" si="36"/>
        <v/>
      </c>
      <c r="E159" s="150" t="e">
        <f t="shared" si="30"/>
        <v>#VALUE!</v>
      </c>
      <c r="F159" s="148" t="e">
        <f t="shared" si="31"/>
        <v>#VALUE!</v>
      </c>
      <c r="G159" s="148" t="str">
        <f t="shared" si="34"/>
        <v/>
      </c>
      <c r="H159" s="148" t="str">
        <f t="shared" si="35"/>
        <v/>
      </c>
      <c r="I159" s="148" t="e">
        <f t="shared" ref="I159:I169" si="37">IF(AND(Pay_Num&lt;&gt;"",Sched_Pay+Extra_Pay&lt;Beg_Bal),Beg_Bal-Princ,IF(Pay_Num&lt;&gt;"",0,""))</f>
        <v>#VALUE!</v>
      </c>
      <c r="J159" s="148" t="e">
        <f>SUM($H$28:$H159)</f>
        <v>#VALUE!</v>
      </c>
      <c r="K159" s="140">
        <f>K147+1</f>
        <v>11</v>
      </c>
      <c r="L159" s="162" t="e">
        <f>AVERAGE(I147:I158)</f>
        <v>#VALUE!</v>
      </c>
      <c r="M159" s="162" t="e">
        <f>L159*H$21</f>
        <v>#VALUE!</v>
      </c>
      <c r="N159" s="162" t="e">
        <f>M159/(1+H$20)</f>
        <v>#VALUE!</v>
      </c>
      <c r="O159" s="193" t="e">
        <f>N159/12</f>
        <v>#VALUE!</v>
      </c>
      <c r="P159" s="163" t="e">
        <f t="shared" si="28"/>
        <v>#VALUE!</v>
      </c>
    </row>
    <row r="160" spans="1:16" s="132" customFormat="1" ht="13.5" customHeight="1" x14ac:dyDescent="0.2">
      <c r="A160" s="132" t="str">
        <f t="shared" si="32"/>
        <v/>
      </c>
      <c r="B160" s="145" t="str">
        <f t="shared" si="29"/>
        <v/>
      </c>
      <c r="C160" s="146" t="str">
        <f t="shared" si="33"/>
        <v/>
      </c>
      <c r="D160" s="146" t="str">
        <f t="shared" si="36"/>
        <v/>
      </c>
      <c r="E160" s="149" t="e">
        <f t="shared" si="30"/>
        <v>#VALUE!</v>
      </c>
      <c r="F160" s="146" t="e">
        <f t="shared" si="31"/>
        <v>#VALUE!</v>
      </c>
      <c r="G160" s="146" t="str">
        <f t="shared" si="34"/>
        <v/>
      </c>
      <c r="H160" s="146" t="str">
        <f t="shared" si="35"/>
        <v/>
      </c>
      <c r="I160" s="146" t="e">
        <f t="shared" si="37"/>
        <v>#VALUE!</v>
      </c>
      <c r="J160" s="146" t="e">
        <f>SUM($H$28:$H160)</f>
        <v>#VALUE!</v>
      </c>
      <c r="L160" s="138"/>
      <c r="M160" s="138"/>
      <c r="N160" s="138"/>
      <c r="O160" s="192" t="e">
        <f>SUM(O28:O159)</f>
        <v>#VALUE!</v>
      </c>
      <c r="P160" s="141"/>
    </row>
    <row r="161" spans="1:16" s="132" customFormat="1" ht="13.5" customHeight="1" x14ac:dyDescent="0.2">
      <c r="A161" s="132" t="str">
        <f t="shared" si="32"/>
        <v/>
      </c>
      <c r="B161" s="145" t="str">
        <f t="shared" si="29"/>
        <v/>
      </c>
      <c r="C161" s="146" t="str">
        <f t="shared" si="33"/>
        <v/>
      </c>
      <c r="D161" s="146" t="str">
        <f t="shared" si="36"/>
        <v/>
      </c>
      <c r="E161" s="149" t="e">
        <f t="shared" si="30"/>
        <v>#VALUE!</v>
      </c>
      <c r="F161" s="146" t="e">
        <f t="shared" si="31"/>
        <v>#VALUE!</v>
      </c>
      <c r="G161" s="146" t="str">
        <f t="shared" si="34"/>
        <v/>
      </c>
      <c r="H161" s="146" t="str">
        <f t="shared" si="35"/>
        <v/>
      </c>
      <c r="I161" s="146" t="e">
        <f t="shared" si="37"/>
        <v>#VALUE!</v>
      </c>
      <c r="J161" s="146" t="e">
        <f>SUM($H$28:$H161)</f>
        <v>#VALUE!</v>
      </c>
      <c r="L161" s="138"/>
      <c r="M161" s="138"/>
      <c r="N161" s="138"/>
      <c r="O161" s="138"/>
      <c r="P161" s="141"/>
    </row>
    <row r="162" spans="1:16" s="132" customFormat="1" ht="13.5" customHeight="1" x14ac:dyDescent="0.2">
      <c r="A162" s="132" t="str">
        <f t="shared" si="32"/>
        <v/>
      </c>
      <c r="B162" s="145" t="str">
        <f t="shared" si="29"/>
        <v/>
      </c>
      <c r="C162" s="146" t="str">
        <f t="shared" si="33"/>
        <v/>
      </c>
      <c r="D162" s="146" t="str">
        <f t="shared" si="36"/>
        <v/>
      </c>
      <c r="E162" s="149" t="e">
        <f t="shared" si="30"/>
        <v>#VALUE!</v>
      </c>
      <c r="F162" s="146" t="e">
        <f t="shared" si="31"/>
        <v>#VALUE!</v>
      </c>
      <c r="G162" s="146" t="str">
        <f t="shared" si="34"/>
        <v/>
      </c>
      <c r="H162" s="146" t="str">
        <f t="shared" si="35"/>
        <v/>
      </c>
      <c r="I162" s="146" t="e">
        <f t="shared" si="37"/>
        <v>#VALUE!</v>
      </c>
      <c r="J162" s="146" t="e">
        <f>SUM($H$28:$H162)</f>
        <v>#VALUE!</v>
      </c>
      <c r="L162" s="138"/>
      <c r="M162" s="138"/>
      <c r="N162" s="138"/>
      <c r="O162" s="138"/>
      <c r="P162" s="141"/>
    </row>
    <row r="163" spans="1:16" s="132" customFormat="1" ht="13.5" customHeight="1" x14ac:dyDescent="0.2">
      <c r="A163" s="132" t="str">
        <f t="shared" si="32"/>
        <v/>
      </c>
      <c r="B163" s="145" t="str">
        <f t="shared" si="29"/>
        <v/>
      </c>
      <c r="C163" s="146" t="str">
        <f t="shared" si="33"/>
        <v/>
      </c>
      <c r="D163" s="146" t="str">
        <f t="shared" si="36"/>
        <v/>
      </c>
      <c r="E163" s="149" t="e">
        <f t="shared" si="30"/>
        <v>#VALUE!</v>
      </c>
      <c r="F163" s="146" t="e">
        <f t="shared" si="31"/>
        <v>#VALUE!</v>
      </c>
      <c r="G163" s="146" t="str">
        <f t="shared" si="34"/>
        <v/>
      </c>
      <c r="H163" s="146" t="str">
        <f t="shared" si="35"/>
        <v/>
      </c>
      <c r="I163" s="146" t="e">
        <f t="shared" si="37"/>
        <v>#VALUE!</v>
      </c>
      <c r="J163" s="146" t="e">
        <f>SUM($H$28:$H163)</f>
        <v>#VALUE!</v>
      </c>
      <c r="L163" s="138"/>
      <c r="M163" s="138"/>
      <c r="N163" s="138"/>
      <c r="O163" s="138"/>
      <c r="P163" s="141"/>
    </row>
    <row r="164" spans="1:16" s="132" customFormat="1" ht="13.5" customHeight="1" x14ac:dyDescent="0.2">
      <c r="A164" s="132" t="str">
        <f t="shared" si="32"/>
        <v/>
      </c>
      <c r="B164" s="145" t="str">
        <f t="shared" si="29"/>
        <v/>
      </c>
      <c r="C164" s="146" t="str">
        <f t="shared" si="33"/>
        <v/>
      </c>
      <c r="D164" s="146" t="str">
        <f t="shared" si="36"/>
        <v/>
      </c>
      <c r="E164" s="149" t="e">
        <f t="shared" si="30"/>
        <v>#VALUE!</v>
      </c>
      <c r="F164" s="146" t="e">
        <f t="shared" si="31"/>
        <v>#VALUE!</v>
      </c>
      <c r="G164" s="146" t="str">
        <f t="shared" si="34"/>
        <v/>
      </c>
      <c r="H164" s="146" t="str">
        <f t="shared" si="35"/>
        <v/>
      </c>
      <c r="I164" s="146" t="e">
        <f t="shared" si="37"/>
        <v>#VALUE!</v>
      </c>
      <c r="J164" s="146" t="e">
        <f>SUM($H$28:$H164)</f>
        <v>#VALUE!</v>
      </c>
      <c r="L164" s="138"/>
      <c r="M164" s="138"/>
      <c r="N164" s="138"/>
      <c r="O164" s="138"/>
      <c r="P164" s="141"/>
    </row>
    <row r="165" spans="1:16" s="132" customFormat="1" ht="13.5" customHeight="1" x14ac:dyDescent="0.2">
      <c r="A165" s="132" t="str">
        <f t="shared" si="32"/>
        <v/>
      </c>
      <c r="B165" s="145" t="str">
        <f t="shared" si="29"/>
        <v/>
      </c>
      <c r="C165" s="146" t="str">
        <f t="shared" si="33"/>
        <v/>
      </c>
      <c r="D165" s="146" t="str">
        <f t="shared" si="36"/>
        <v/>
      </c>
      <c r="E165" s="149" t="e">
        <f t="shared" si="30"/>
        <v>#VALUE!</v>
      </c>
      <c r="F165" s="146" t="e">
        <f t="shared" si="31"/>
        <v>#VALUE!</v>
      </c>
      <c r="G165" s="146" t="str">
        <f t="shared" si="34"/>
        <v/>
      </c>
      <c r="H165" s="146" t="str">
        <f t="shared" si="35"/>
        <v/>
      </c>
      <c r="I165" s="146" t="e">
        <f t="shared" si="37"/>
        <v>#VALUE!</v>
      </c>
      <c r="J165" s="146" t="e">
        <f>SUM($H$28:$H165)</f>
        <v>#VALUE!</v>
      </c>
      <c r="L165" s="138"/>
      <c r="M165" s="138"/>
      <c r="N165" s="138"/>
      <c r="O165" s="138"/>
      <c r="P165" s="141"/>
    </row>
    <row r="166" spans="1:16" s="132" customFormat="1" ht="13.5" customHeight="1" x14ac:dyDescent="0.2">
      <c r="A166" s="132" t="str">
        <f t="shared" si="32"/>
        <v/>
      </c>
      <c r="B166" s="145" t="str">
        <f t="shared" si="29"/>
        <v/>
      </c>
      <c r="C166" s="146" t="str">
        <f t="shared" si="33"/>
        <v/>
      </c>
      <c r="D166" s="146" t="str">
        <f t="shared" si="36"/>
        <v/>
      </c>
      <c r="E166" s="149" t="e">
        <f t="shared" si="30"/>
        <v>#VALUE!</v>
      </c>
      <c r="F166" s="146" t="e">
        <f t="shared" si="31"/>
        <v>#VALUE!</v>
      </c>
      <c r="G166" s="146" t="str">
        <f t="shared" si="34"/>
        <v/>
      </c>
      <c r="H166" s="146" t="str">
        <f t="shared" si="35"/>
        <v/>
      </c>
      <c r="I166" s="146" t="e">
        <f t="shared" si="37"/>
        <v>#VALUE!</v>
      </c>
      <c r="J166" s="146" t="e">
        <f>SUM($H$28:$H166)</f>
        <v>#VALUE!</v>
      </c>
      <c r="L166" s="138"/>
      <c r="M166" s="138"/>
      <c r="N166" s="138"/>
      <c r="O166" s="138"/>
      <c r="P166" s="141"/>
    </row>
    <row r="167" spans="1:16" s="132" customFormat="1" ht="13.5" customHeight="1" x14ac:dyDescent="0.2">
      <c r="A167" s="132" t="str">
        <f t="shared" si="32"/>
        <v/>
      </c>
      <c r="B167" s="145" t="str">
        <f t="shared" si="29"/>
        <v/>
      </c>
      <c r="C167" s="146" t="str">
        <f t="shared" si="33"/>
        <v/>
      </c>
      <c r="D167" s="146" t="str">
        <f t="shared" si="36"/>
        <v/>
      </c>
      <c r="E167" s="149" t="e">
        <f t="shared" si="30"/>
        <v>#VALUE!</v>
      </c>
      <c r="F167" s="146" t="e">
        <f t="shared" si="31"/>
        <v>#VALUE!</v>
      </c>
      <c r="G167" s="146" t="str">
        <f t="shared" si="34"/>
        <v/>
      </c>
      <c r="H167" s="146" t="str">
        <f t="shared" si="35"/>
        <v/>
      </c>
      <c r="I167" s="146" t="e">
        <f t="shared" si="37"/>
        <v>#VALUE!</v>
      </c>
      <c r="J167" s="146" t="e">
        <f>SUM($H$28:$H167)</f>
        <v>#VALUE!</v>
      </c>
    </row>
    <row r="168" spans="1:16" s="132" customFormat="1" ht="13.5" customHeight="1" x14ac:dyDescent="0.2">
      <c r="A168" s="132" t="str">
        <f t="shared" si="32"/>
        <v/>
      </c>
      <c r="B168" s="145" t="str">
        <f t="shared" si="29"/>
        <v/>
      </c>
      <c r="C168" s="146" t="str">
        <f t="shared" si="33"/>
        <v/>
      </c>
      <c r="D168" s="146" t="str">
        <f t="shared" si="36"/>
        <v/>
      </c>
      <c r="E168" s="149" t="e">
        <f t="shared" si="30"/>
        <v>#VALUE!</v>
      </c>
      <c r="F168" s="146" t="e">
        <f t="shared" si="31"/>
        <v>#VALUE!</v>
      </c>
      <c r="G168" s="146" t="str">
        <f t="shared" si="34"/>
        <v/>
      </c>
      <c r="H168" s="146" t="str">
        <f t="shared" si="35"/>
        <v/>
      </c>
      <c r="I168" s="146" t="e">
        <f t="shared" si="37"/>
        <v>#VALUE!</v>
      </c>
      <c r="J168" s="146" t="e">
        <f>SUM($H$28:$H168)</f>
        <v>#VALUE!</v>
      </c>
    </row>
    <row r="169" spans="1:16" s="132" customFormat="1" ht="13.5" customHeight="1" x14ac:dyDescent="0.2">
      <c r="A169" s="132" t="str">
        <f t="shared" si="32"/>
        <v/>
      </c>
      <c r="B169" s="145" t="str">
        <f t="shared" si="29"/>
        <v/>
      </c>
      <c r="C169" s="146" t="str">
        <f t="shared" si="33"/>
        <v/>
      </c>
      <c r="D169" s="146" t="str">
        <f t="shared" si="36"/>
        <v/>
      </c>
      <c r="E169" s="149" t="e">
        <f t="shared" si="30"/>
        <v>#VALUE!</v>
      </c>
      <c r="F169" s="146" t="e">
        <f t="shared" si="31"/>
        <v>#VALUE!</v>
      </c>
      <c r="G169" s="146" t="str">
        <f t="shared" si="34"/>
        <v/>
      </c>
      <c r="H169" s="146" t="str">
        <f t="shared" si="35"/>
        <v/>
      </c>
      <c r="I169" s="146" t="e">
        <f t="shared" si="37"/>
        <v>#VALUE!</v>
      </c>
      <c r="J169" s="146" t="e">
        <f>SUM($H$28:$H169)</f>
        <v>#VALUE!</v>
      </c>
    </row>
    <row r="170" spans="1:16" s="132" customFormat="1" ht="13.5" customHeight="1" x14ac:dyDescent="0.2">
      <c r="A170" s="132" t="str">
        <f t="shared" si="32"/>
        <v/>
      </c>
      <c r="B170" s="145" t="str">
        <f t="shared" si="29"/>
        <v/>
      </c>
      <c r="C170" s="146" t="str">
        <f t="shared" si="33"/>
        <v/>
      </c>
      <c r="D170" s="146" t="str">
        <f t="shared" si="36"/>
        <v/>
      </c>
      <c r="E170" s="149" t="e">
        <f t="shared" si="30"/>
        <v>#VALUE!</v>
      </c>
      <c r="F170" s="146" t="e">
        <f t="shared" si="31"/>
        <v>#VALUE!</v>
      </c>
      <c r="G170" s="146" t="str">
        <f t="shared" si="34"/>
        <v/>
      </c>
      <c r="H170" s="146" t="str">
        <f t="shared" si="35"/>
        <v/>
      </c>
      <c r="I170" s="146" t="e">
        <f>IF(AND(Pay_Num&lt;&gt;"",Sched_Pay+Extra_Pay&lt;Beg_Bal),Beg_Bal-Princ,IF(Pay_Num&lt;&gt;"",0,""))</f>
        <v>#VALUE!</v>
      </c>
      <c r="J170" s="146" t="e">
        <f>SUM($H$28:$H170)</f>
        <v>#VALUE!</v>
      </c>
    </row>
    <row r="171" spans="1:16" s="132" customFormat="1" ht="13.5" customHeight="1" x14ac:dyDescent="0.2">
      <c r="A171" s="132" t="str">
        <f t="shared" si="32"/>
        <v/>
      </c>
      <c r="B171" s="147" t="str">
        <f t="shared" si="29"/>
        <v/>
      </c>
      <c r="C171" s="146" t="str">
        <f t="shared" si="33"/>
        <v/>
      </c>
      <c r="D171" s="146" t="str">
        <f t="shared" si="36"/>
        <v/>
      </c>
      <c r="E171" s="149" t="e">
        <f t="shared" si="30"/>
        <v>#VALUE!</v>
      </c>
      <c r="F171" s="146" t="e">
        <f t="shared" si="31"/>
        <v>#VALUE!</v>
      </c>
      <c r="G171" s="146" t="str">
        <f t="shared" si="34"/>
        <v/>
      </c>
      <c r="H171" s="146" t="str">
        <f t="shared" si="35"/>
        <v/>
      </c>
      <c r="I171" s="146" t="e">
        <f t="shared" ref="I171:I219" si="38">IF(AND(Pay_Num&lt;&gt;"",Sched_Pay+Extra_Pay&lt;Beg_Bal),Beg_Bal-Princ,IF(Pay_Num&lt;&gt;"",0,""))</f>
        <v>#VALUE!</v>
      </c>
      <c r="J171" s="146" t="e">
        <f>SUM($H$28:$H171)</f>
        <v>#VALUE!</v>
      </c>
    </row>
    <row r="172" spans="1:16" s="132" customFormat="1" ht="13.5" customHeight="1" x14ac:dyDescent="0.2">
      <c r="A172" s="132" t="str">
        <f t="shared" si="32"/>
        <v/>
      </c>
      <c r="B172" s="145" t="str">
        <f t="shared" si="29"/>
        <v/>
      </c>
      <c r="C172" s="146" t="str">
        <f t="shared" si="33"/>
        <v/>
      </c>
      <c r="D172" s="146" t="str">
        <f t="shared" si="36"/>
        <v/>
      </c>
      <c r="E172" s="149" t="e">
        <f t="shared" si="30"/>
        <v>#VALUE!</v>
      </c>
      <c r="F172" s="146" t="e">
        <f t="shared" si="31"/>
        <v>#VALUE!</v>
      </c>
      <c r="G172" s="146" t="str">
        <f t="shared" si="34"/>
        <v/>
      </c>
      <c r="H172" s="146" t="str">
        <f t="shared" si="35"/>
        <v/>
      </c>
      <c r="I172" s="146" t="e">
        <f t="shared" si="38"/>
        <v>#VALUE!</v>
      </c>
      <c r="J172" s="146" t="e">
        <f>SUM($H$28:$H172)</f>
        <v>#VALUE!</v>
      </c>
    </row>
    <row r="173" spans="1:16" s="132" customFormat="1" ht="13.5" customHeight="1" x14ac:dyDescent="0.2">
      <c r="A173" s="132" t="str">
        <f t="shared" si="32"/>
        <v/>
      </c>
      <c r="B173" s="145" t="str">
        <f t="shared" si="29"/>
        <v/>
      </c>
      <c r="C173" s="146" t="str">
        <f t="shared" si="33"/>
        <v/>
      </c>
      <c r="D173" s="146" t="str">
        <f t="shared" si="36"/>
        <v/>
      </c>
      <c r="E173" s="149" t="e">
        <f t="shared" si="30"/>
        <v>#VALUE!</v>
      </c>
      <c r="F173" s="146" t="e">
        <f t="shared" si="31"/>
        <v>#VALUE!</v>
      </c>
      <c r="G173" s="146" t="str">
        <f t="shared" si="34"/>
        <v/>
      </c>
      <c r="H173" s="146" t="str">
        <f t="shared" si="35"/>
        <v/>
      </c>
      <c r="I173" s="146" t="e">
        <f t="shared" si="38"/>
        <v>#VALUE!</v>
      </c>
      <c r="J173" s="146" t="e">
        <f>SUM($H$28:$H173)</f>
        <v>#VALUE!</v>
      </c>
    </row>
    <row r="174" spans="1:16" s="132" customFormat="1" ht="13.5" customHeight="1" x14ac:dyDescent="0.2">
      <c r="A174" s="132" t="str">
        <f t="shared" si="32"/>
        <v/>
      </c>
      <c r="B174" s="145" t="str">
        <f t="shared" si="29"/>
        <v/>
      </c>
      <c r="C174" s="146" t="str">
        <f t="shared" si="33"/>
        <v/>
      </c>
      <c r="D174" s="146" t="str">
        <f t="shared" si="36"/>
        <v/>
      </c>
      <c r="E174" s="149" t="e">
        <f t="shared" si="30"/>
        <v>#VALUE!</v>
      </c>
      <c r="F174" s="146" t="e">
        <f t="shared" si="31"/>
        <v>#VALUE!</v>
      </c>
      <c r="G174" s="146" t="str">
        <f t="shared" si="34"/>
        <v/>
      </c>
      <c r="H174" s="146" t="str">
        <f t="shared" si="35"/>
        <v/>
      </c>
      <c r="I174" s="146" t="e">
        <f t="shared" si="38"/>
        <v>#VALUE!</v>
      </c>
      <c r="J174" s="146" t="e">
        <f>SUM($H$28:$H174)</f>
        <v>#VALUE!</v>
      </c>
    </row>
    <row r="175" spans="1:16" s="132" customFormat="1" ht="13.5" customHeight="1" x14ac:dyDescent="0.2">
      <c r="A175" s="132" t="str">
        <f t="shared" si="32"/>
        <v/>
      </c>
      <c r="B175" s="145" t="str">
        <f t="shared" si="29"/>
        <v/>
      </c>
      <c r="C175" s="146" t="str">
        <f t="shared" si="33"/>
        <v/>
      </c>
      <c r="D175" s="146" t="str">
        <f t="shared" si="36"/>
        <v/>
      </c>
      <c r="E175" s="149" t="e">
        <f t="shared" si="30"/>
        <v>#VALUE!</v>
      </c>
      <c r="F175" s="146" t="e">
        <f t="shared" si="31"/>
        <v>#VALUE!</v>
      </c>
      <c r="G175" s="146" t="str">
        <f t="shared" si="34"/>
        <v/>
      </c>
      <c r="H175" s="146" t="str">
        <f t="shared" si="35"/>
        <v/>
      </c>
      <c r="I175" s="146" t="e">
        <f t="shared" si="38"/>
        <v>#VALUE!</v>
      </c>
      <c r="J175" s="146" t="e">
        <f>SUM($H$28:$H175)</f>
        <v>#VALUE!</v>
      </c>
    </row>
    <row r="176" spans="1:16" s="132" customFormat="1" ht="13.5" customHeight="1" x14ac:dyDescent="0.2">
      <c r="A176" s="132" t="str">
        <f t="shared" si="32"/>
        <v/>
      </c>
      <c r="B176" s="145" t="str">
        <f t="shared" si="29"/>
        <v/>
      </c>
      <c r="C176" s="146" t="str">
        <f t="shared" si="33"/>
        <v/>
      </c>
      <c r="D176" s="146" t="str">
        <f t="shared" si="36"/>
        <v/>
      </c>
      <c r="E176" s="149" t="e">
        <f t="shared" si="30"/>
        <v>#VALUE!</v>
      </c>
      <c r="F176" s="146" t="e">
        <f t="shared" si="31"/>
        <v>#VALUE!</v>
      </c>
      <c r="G176" s="146" t="str">
        <f t="shared" si="34"/>
        <v/>
      </c>
      <c r="H176" s="146" t="str">
        <f t="shared" si="35"/>
        <v/>
      </c>
      <c r="I176" s="146" t="e">
        <f t="shared" si="38"/>
        <v>#VALUE!</v>
      </c>
      <c r="J176" s="146" t="e">
        <f>SUM($H$28:$H176)</f>
        <v>#VALUE!</v>
      </c>
    </row>
    <row r="177" spans="1:10" s="132" customFormat="1" ht="13.5" customHeight="1" x14ac:dyDescent="0.2">
      <c r="A177" s="132" t="str">
        <f t="shared" si="32"/>
        <v/>
      </c>
      <c r="B177" s="145" t="str">
        <f t="shared" si="29"/>
        <v/>
      </c>
      <c r="C177" s="146" t="str">
        <f t="shared" si="33"/>
        <v/>
      </c>
      <c r="D177" s="146" t="str">
        <f t="shared" si="36"/>
        <v/>
      </c>
      <c r="E177" s="149" t="e">
        <f t="shared" si="30"/>
        <v>#VALUE!</v>
      </c>
      <c r="F177" s="146" t="e">
        <f t="shared" si="31"/>
        <v>#VALUE!</v>
      </c>
      <c r="G177" s="146" t="str">
        <f t="shared" si="34"/>
        <v/>
      </c>
      <c r="H177" s="146" t="str">
        <f t="shared" si="35"/>
        <v/>
      </c>
      <c r="I177" s="146" t="e">
        <f t="shared" si="38"/>
        <v>#VALUE!</v>
      </c>
      <c r="J177" s="146" t="e">
        <f>SUM($H$28:$H177)</f>
        <v>#VALUE!</v>
      </c>
    </row>
    <row r="178" spans="1:10" s="132" customFormat="1" ht="13.5" customHeight="1" x14ac:dyDescent="0.2">
      <c r="A178" s="132" t="str">
        <f t="shared" si="32"/>
        <v/>
      </c>
      <c r="B178" s="145" t="str">
        <f t="shared" si="29"/>
        <v/>
      </c>
      <c r="C178" s="146" t="str">
        <f t="shared" si="33"/>
        <v/>
      </c>
      <c r="D178" s="146" t="str">
        <f t="shared" si="36"/>
        <v/>
      </c>
      <c r="E178" s="149" t="e">
        <f t="shared" si="30"/>
        <v>#VALUE!</v>
      </c>
      <c r="F178" s="146" t="e">
        <f t="shared" si="31"/>
        <v>#VALUE!</v>
      </c>
      <c r="G178" s="146" t="str">
        <f t="shared" si="34"/>
        <v/>
      </c>
      <c r="H178" s="146" t="str">
        <f t="shared" si="35"/>
        <v/>
      </c>
      <c r="I178" s="146" t="e">
        <f t="shared" si="38"/>
        <v>#VALUE!</v>
      </c>
      <c r="J178" s="146" t="e">
        <f>SUM($H$28:$H178)</f>
        <v>#VALUE!</v>
      </c>
    </row>
    <row r="179" spans="1:10" s="132" customFormat="1" ht="13.5" customHeight="1" x14ac:dyDescent="0.2">
      <c r="A179" s="132" t="str">
        <f t="shared" si="32"/>
        <v/>
      </c>
      <c r="B179" s="145" t="str">
        <f t="shared" si="29"/>
        <v/>
      </c>
      <c r="C179" s="146" t="str">
        <f t="shared" si="33"/>
        <v/>
      </c>
      <c r="D179" s="146" t="str">
        <f t="shared" si="36"/>
        <v/>
      </c>
      <c r="E179" s="149" t="e">
        <f t="shared" si="30"/>
        <v>#VALUE!</v>
      </c>
      <c r="F179" s="146" t="e">
        <f t="shared" si="31"/>
        <v>#VALUE!</v>
      </c>
      <c r="G179" s="146" t="str">
        <f t="shared" si="34"/>
        <v/>
      </c>
      <c r="H179" s="146" t="str">
        <f t="shared" si="35"/>
        <v/>
      </c>
      <c r="I179" s="146" t="e">
        <f t="shared" si="38"/>
        <v>#VALUE!</v>
      </c>
      <c r="J179" s="146" t="e">
        <f>SUM($H$28:$H179)</f>
        <v>#VALUE!</v>
      </c>
    </row>
    <row r="180" spans="1:10" s="132" customFormat="1" ht="13.5" customHeight="1" x14ac:dyDescent="0.2">
      <c r="A180" s="132" t="str">
        <f t="shared" si="32"/>
        <v/>
      </c>
      <c r="B180" s="145" t="str">
        <f t="shared" si="29"/>
        <v/>
      </c>
      <c r="C180" s="146" t="str">
        <f t="shared" si="33"/>
        <v/>
      </c>
      <c r="D180" s="146" t="str">
        <f t="shared" si="36"/>
        <v/>
      </c>
      <c r="E180" s="149" t="e">
        <f t="shared" si="30"/>
        <v>#VALUE!</v>
      </c>
      <c r="F180" s="146" t="e">
        <f t="shared" si="31"/>
        <v>#VALUE!</v>
      </c>
      <c r="G180" s="146" t="str">
        <f t="shared" si="34"/>
        <v/>
      </c>
      <c r="H180" s="146" t="str">
        <f t="shared" si="35"/>
        <v/>
      </c>
      <c r="I180" s="146" t="e">
        <f t="shared" si="38"/>
        <v>#VALUE!</v>
      </c>
      <c r="J180" s="146" t="e">
        <f>SUM($H$28:$H180)</f>
        <v>#VALUE!</v>
      </c>
    </row>
    <row r="181" spans="1:10" s="132" customFormat="1" ht="13.5" customHeight="1" x14ac:dyDescent="0.2">
      <c r="A181" s="132" t="str">
        <f t="shared" si="32"/>
        <v/>
      </c>
      <c r="B181" s="145" t="str">
        <f t="shared" si="29"/>
        <v/>
      </c>
      <c r="C181" s="146" t="str">
        <f t="shared" si="33"/>
        <v/>
      </c>
      <c r="D181" s="146" t="str">
        <f t="shared" si="36"/>
        <v/>
      </c>
      <c r="E181" s="149" t="e">
        <f t="shared" si="30"/>
        <v>#VALUE!</v>
      </c>
      <c r="F181" s="146" t="e">
        <f t="shared" si="31"/>
        <v>#VALUE!</v>
      </c>
      <c r="G181" s="146" t="str">
        <f t="shared" si="34"/>
        <v/>
      </c>
      <c r="H181" s="146" t="str">
        <f t="shared" si="35"/>
        <v/>
      </c>
      <c r="I181" s="146" t="e">
        <f t="shared" si="38"/>
        <v>#VALUE!</v>
      </c>
      <c r="J181" s="146" t="e">
        <f>SUM($H$28:$H181)</f>
        <v>#VALUE!</v>
      </c>
    </row>
    <row r="182" spans="1:10" s="132" customFormat="1" ht="13.5" customHeight="1" x14ac:dyDescent="0.2">
      <c r="A182" s="132" t="str">
        <f t="shared" si="32"/>
        <v/>
      </c>
      <c r="B182" s="145" t="str">
        <f t="shared" si="29"/>
        <v/>
      </c>
      <c r="C182" s="146" t="str">
        <f t="shared" si="33"/>
        <v/>
      </c>
      <c r="D182" s="146" t="str">
        <f t="shared" si="36"/>
        <v/>
      </c>
      <c r="E182" s="149" t="e">
        <f t="shared" si="30"/>
        <v>#VALUE!</v>
      </c>
      <c r="F182" s="146" t="e">
        <f t="shared" si="31"/>
        <v>#VALUE!</v>
      </c>
      <c r="G182" s="146" t="str">
        <f t="shared" si="34"/>
        <v/>
      </c>
      <c r="H182" s="146" t="str">
        <f t="shared" si="35"/>
        <v/>
      </c>
      <c r="I182" s="146" t="e">
        <f t="shared" si="38"/>
        <v>#VALUE!</v>
      </c>
      <c r="J182" s="146" t="e">
        <f>SUM($H$28:$H182)</f>
        <v>#VALUE!</v>
      </c>
    </row>
    <row r="183" spans="1:10" s="132" customFormat="1" ht="13.5" customHeight="1" x14ac:dyDescent="0.2">
      <c r="A183" s="132" t="str">
        <f t="shared" si="32"/>
        <v/>
      </c>
      <c r="B183" s="147" t="str">
        <f t="shared" si="29"/>
        <v/>
      </c>
      <c r="C183" s="146" t="str">
        <f t="shared" si="33"/>
        <v/>
      </c>
      <c r="D183" s="146" t="str">
        <f t="shared" si="36"/>
        <v/>
      </c>
      <c r="E183" s="149" t="e">
        <f t="shared" si="30"/>
        <v>#VALUE!</v>
      </c>
      <c r="F183" s="146" t="e">
        <f t="shared" si="31"/>
        <v>#VALUE!</v>
      </c>
      <c r="G183" s="146" t="str">
        <f t="shared" si="34"/>
        <v/>
      </c>
      <c r="H183" s="146" t="str">
        <f t="shared" si="35"/>
        <v/>
      </c>
      <c r="I183" s="146" t="e">
        <f t="shared" si="38"/>
        <v>#VALUE!</v>
      </c>
      <c r="J183" s="146" t="e">
        <f>SUM($H$28:$H183)</f>
        <v>#VALUE!</v>
      </c>
    </row>
    <row r="184" spans="1:10" s="132" customFormat="1" ht="13.5" customHeight="1" x14ac:dyDescent="0.2">
      <c r="A184" s="132" t="str">
        <f t="shared" si="32"/>
        <v/>
      </c>
      <c r="B184" s="145" t="str">
        <f t="shared" si="29"/>
        <v/>
      </c>
      <c r="C184" s="146" t="str">
        <f t="shared" si="33"/>
        <v/>
      </c>
      <c r="D184" s="146" t="str">
        <f t="shared" si="36"/>
        <v/>
      </c>
      <c r="E184" s="149" t="e">
        <f t="shared" si="30"/>
        <v>#VALUE!</v>
      </c>
      <c r="F184" s="146" t="e">
        <f t="shared" si="31"/>
        <v>#VALUE!</v>
      </c>
      <c r="G184" s="146" t="str">
        <f t="shared" si="34"/>
        <v/>
      </c>
      <c r="H184" s="146" t="str">
        <f t="shared" si="35"/>
        <v/>
      </c>
      <c r="I184" s="146" t="e">
        <f t="shared" si="38"/>
        <v>#VALUE!</v>
      </c>
      <c r="J184" s="146" t="e">
        <f>SUM($H$28:$H184)</f>
        <v>#VALUE!</v>
      </c>
    </row>
    <row r="185" spans="1:10" s="132" customFormat="1" ht="13.5" customHeight="1" x14ac:dyDescent="0.2">
      <c r="A185" s="132" t="str">
        <f t="shared" si="32"/>
        <v/>
      </c>
      <c r="B185" s="145" t="str">
        <f t="shared" si="29"/>
        <v/>
      </c>
      <c r="C185" s="146" t="str">
        <f t="shared" si="33"/>
        <v/>
      </c>
      <c r="D185" s="146" t="str">
        <f t="shared" si="36"/>
        <v/>
      </c>
      <c r="E185" s="149" t="e">
        <f t="shared" si="30"/>
        <v>#VALUE!</v>
      </c>
      <c r="F185" s="146" t="e">
        <f t="shared" si="31"/>
        <v>#VALUE!</v>
      </c>
      <c r="G185" s="146" t="str">
        <f t="shared" si="34"/>
        <v/>
      </c>
      <c r="H185" s="146" t="str">
        <f t="shared" si="35"/>
        <v/>
      </c>
      <c r="I185" s="146" t="e">
        <f t="shared" si="38"/>
        <v>#VALUE!</v>
      </c>
      <c r="J185" s="146" t="e">
        <f>SUM($H$28:$H185)</f>
        <v>#VALUE!</v>
      </c>
    </row>
    <row r="186" spans="1:10" s="132" customFormat="1" ht="13.5" customHeight="1" x14ac:dyDescent="0.2">
      <c r="A186" s="132" t="str">
        <f t="shared" si="32"/>
        <v/>
      </c>
      <c r="B186" s="145" t="str">
        <f t="shared" si="29"/>
        <v/>
      </c>
      <c r="C186" s="146" t="str">
        <f t="shared" si="33"/>
        <v/>
      </c>
      <c r="D186" s="146" t="str">
        <f t="shared" si="36"/>
        <v/>
      </c>
      <c r="E186" s="149" t="e">
        <f t="shared" si="30"/>
        <v>#VALUE!</v>
      </c>
      <c r="F186" s="146" t="e">
        <f t="shared" si="31"/>
        <v>#VALUE!</v>
      </c>
      <c r="G186" s="146" t="str">
        <f t="shared" si="34"/>
        <v/>
      </c>
      <c r="H186" s="146" t="str">
        <f t="shared" si="35"/>
        <v/>
      </c>
      <c r="I186" s="146" t="e">
        <f t="shared" si="38"/>
        <v>#VALUE!</v>
      </c>
      <c r="J186" s="146" t="e">
        <f>SUM($H$28:$H186)</f>
        <v>#VALUE!</v>
      </c>
    </row>
    <row r="187" spans="1:10" s="132" customFormat="1" ht="13.5" customHeight="1" x14ac:dyDescent="0.2">
      <c r="A187" s="132" t="str">
        <f t="shared" si="32"/>
        <v/>
      </c>
      <c r="B187" s="145" t="str">
        <f t="shared" si="29"/>
        <v/>
      </c>
      <c r="C187" s="146" t="str">
        <f t="shared" si="33"/>
        <v/>
      </c>
      <c r="D187" s="146" t="str">
        <f t="shared" si="36"/>
        <v/>
      </c>
      <c r="E187" s="149" t="e">
        <f t="shared" si="30"/>
        <v>#VALUE!</v>
      </c>
      <c r="F187" s="146" t="e">
        <f t="shared" si="31"/>
        <v>#VALUE!</v>
      </c>
      <c r="G187" s="146" t="str">
        <f t="shared" si="34"/>
        <v/>
      </c>
      <c r="H187" s="146" t="str">
        <f t="shared" si="35"/>
        <v/>
      </c>
      <c r="I187" s="146" t="e">
        <f t="shared" si="38"/>
        <v>#VALUE!</v>
      </c>
      <c r="J187" s="146" t="e">
        <f>SUM($H$28:$H187)</f>
        <v>#VALUE!</v>
      </c>
    </row>
    <row r="188" spans="1:10" s="132" customFormat="1" ht="13.5" customHeight="1" x14ac:dyDescent="0.2">
      <c r="A188" s="132" t="str">
        <f t="shared" si="32"/>
        <v/>
      </c>
      <c r="B188" s="145" t="str">
        <f t="shared" si="29"/>
        <v/>
      </c>
      <c r="C188" s="146" t="str">
        <f t="shared" si="33"/>
        <v/>
      </c>
      <c r="D188" s="146" t="str">
        <f t="shared" si="36"/>
        <v/>
      </c>
      <c r="E188" s="149" t="e">
        <f t="shared" si="30"/>
        <v>#VALUE!</v>
      </c>
      <c r="F188" s="146" t="e">
        <f t="shared" si="31"/>
        <v>#VALUE!</v>
      </c>
      <c r="G188" s="146" t="str">
        <f t="shared" si="34"/>
        <v/>
      </c>
      <c r="H188" s="146" t="str">
        <f t="shared" si="35"/>
        <v/>
      </c>
      <c r="I188" s="146" t="e">
        <f t="shared" si="38"/>
        <v>#VALUE!</v>
      </c>
      <c r="J188" s="146" t="e">
        <f>SUM($H$28:$H188)</f>
        <v>#VALUE!</v>
      </c>
    </row>
    <row r="189" spans="1:10" s="132" customFormat="1" ht="13.5" customHeight="1" x14ac:dyDescent="0.2">
      <c r="A189" s="132" t="str">
        <f t="shared" si="32"/>
        <v/>
      </c>
      <c r="B189" s="145" t="str">
        <f t="shared" si="29"/>
        <v/>
      </c>
      <c r="C189" s="146" t="str">
        <f t="shared" si="33"/>
        <v/>
      </c>
      <c r="D189" s="146" t="str">
        <f t="shared" si="36"/>
        <v/>
      </c>
      <c r="E189" s="149" t="e">
        <f t="shared" si="30"/>
        <v>#VALUE!</v>
      </c>
      <c r="F189" s="146" t="e">
        <f t="shared" si="31"/>
        <v>#VALUE!</v>
      </c>
      <c r="G189" s="146" t="str">
        <f t="shared" si="34"/>
        <v/>
      </c>
      <c r="H189" s="146" t="str">
        <f t="shared" si="35"/>
        <v/>
      </c>
      <c r="I189" s="146" t="e">
        <f t="shared" si="38"/>
        <v>#VALUE!</v>
      </c>
      <c r="J189" s="146" t="e">
        <f>SUM($H$28:$H189)</f>
        <v>#VALUE!</v>
      </c>
    </row>
    <row r="190" spans="1:10" s="132" customFormat="1" ht="13.5" customHeight="1" x14ac:dyDescent="0.2">
      <c r="A190" s="132" t="str">
        <f t="shared" si="32"/>
        <v/>
      </c>
      <c r="B190" s="145" t="str">
        <f t="shared" si="29"/>
        <v/>
      </c>
      <c r="C190" s="146" t="str">
        <f t="shared" si="33"/>
        <v/>
      </c>
      <c r="D190" s="146" t="str">
        <f t="shared" si="36"/>
        <v/>
      </c>
      <c r="E190" s="149" t="e">
        <f t="shared" si="30"/>
        <v>#VALUE!</v>
      </c>
      <c r="F190" s="146" t="e">
        <f t="shared" si="31"/>
        <v>#VALUE!</v>
      </c>
      <c r="G190" s="146" t="str">
        <f t="shared" si="34"/>
        <v/>
      </c>
      <c r="H190" s="146" t="str">
        <f t="shared" si="35"/>
        <v/>
      </c>
      <c r="I190" s="146" t="e">
        <f t="shared" si="38"/>
        <v>#VALUE!</v>
      </c>
      <c r="J190" s="146" t="e">
        <f>SUM($H$28:$H190)</f>
        <v>#VALUE!</v>
      </c>
    </row>
    <row r="191" spans="1:10" s="132" customFormat="1" ht="13.5" customHeight="1" x14ac:dyDescent="0.2">
      <c r="A191" s="132" t="str">
        <f t="shared" si="32"/>
        <v/>
      </c>
      <c r="B191" s="145" t="str">
        <f t="shared" si="29"/>
        <v/>
      </c>
      <c r="C191" s="146" t="str">
        <f t="shared" si="33"/>
        <v/>
      </c>
      <c r="D191" s="146" t="str">
        <f t="shared" si="36"/>
        <v/>
      </c>
      <c r="E191" s="149" t="e">
        <f t="shared" si="30"/>
        <v>#VALUE!</v>
      </c>
      <c r="F191" s="146" t="e">
        <f t="shared" si="31"/>
        <v>#VALUE!</v>
      </c>
      <c r="G191" s="146" t="str">
        <f t="shared" si="34"/>
        <v/>
      </c>
      <c r="H191" s="146" t="str">
        <f t="shared" si="35"/>
        <v/>
      </c>
      <c r="I191" s="146" t="e">
        <f t="shared" si="38"/>
        <v>#VALUE!</v>
      </c>
      <c r="J191" s="146" t="e">
        <f>SUM($H$28:$H191)</f>
        <v>#VALUE!</v>
      </c>
    </row>
    <row r="192" spans="1:10" s="132" customFormat="1" ht="13.5" customHeight="1" x14ac:dyDescent="0.2">
      <c r="A192" s="132" t="str">
        <f t="shared" si="32"/>
        <v/>
      </c>
      <c r="B192" s="145" t="str">
        <f t="shared" si="29"/>
        <v/>
      </c>
      <c r="C192" s="146" t="str">
        <f t="shared" si="33"/>
        <v/>
      </c>
      <c r="D192" s="146" t="str">
        <f t="shared" si="36"/>
        <v/>
      </c>
      <c r="E192" s="149" t="e">
        <f t="shared" si="30"/>
        <v>#VALUE!</v>
      </c>
      <c r="F192" s="146" t="e">
        <f t="shared" si="31"/>
        <v>#VALUE!</v>
      </c>
      <c r="G192" s="146" t="str">
        <f t="shared" si="34"/>
        <v/>
      </c>
      <c r="H192" s="146" t="str">
        <f t="shared" si="35"/>
        <v/>
      </c>
      <c r="I192" s="146" t="e">
        <f t="shared" si="38"/>
        <v>#VALUE!</v>
      </c>
      <c r="J192" s="146" t="e">
        <f>SUM($H$28:$H192)</f>
        <v>#VALUE!</v>
      </c>
    </row>
    <row r="193" spans="1:10" s="132" customFormat="1" ht="13.5" customHeight="1" x14ac:dyDescent="0.2">
      <c r="A193" s="132" t="str">
        <f t="shared" si="32"/>
        <v/>
      </c>
      <c r="B193" s="145" t="str">
        <f t="shared" si="29"/>
        <v/>
      </c>
      <c r="C193" s="146" t="str">
        <f t="shared" si="33"/>
        <v/>
      </c>
      <c r="D193" s="146" t="str">
        <f t="shared" si="36"/>
        <v/>
      </c>
      <c r="E193" s="149" t="e">
        <f t="shared" si="30"/>
        <v>#VALUE!</v>
      </c>
      <c r="F193" s="146" t="e">
        <f t="shared" si="31"/>
        <v>#VALUE!</v>
      </c>
      <c r="G193" s="146" t="str">
        <f t="shared" si="34"/>
        <v/>
      </c>
      <c r="H193" s="146" t="str">
        <f t="shared" si="35"/>
        <v/>
      </c>
      <c r="I193" s="146" t="e">
        <f t="shared" si="38"/>
        <v>#VALUE!</v>
      </c>
      <c r="J193" s="146" t="e">
        <f>SUM($H$28:$H193)</f>
        <v>#VALUE!</v>
      </c>
    </row>
    <row r="194" spans="1:10" s="132" customFormat="1" ht="13.5" customHeight="1" x14ac:dyDescent="0.2">
      <c r="A194" s="132" t="str">
        <f t="shared" si="32"/>
        <v/>
      </c>
      <c r="B194" s="145" t="str">
        <f t="shared" si="29"/>
        <v/>
      </c>
      <c r="C194" s="146" t="str">
        <f t="shared" si="33"/>
        <v/>
      </c>
      <c r="D194" s="146" t="str">
        <f t="shared" si="36"/>
        <v/>
      </c>
      <c r="E194" s="149" t="e">
        <f t="shared" si="30"/>
        <v>#VALUE!</v>
      </c>
      <c r="F194" s="146" t="e">
        <f t="shared" si="31"/>
        <v>#VALUE!</v>
      </c>
      <c r="G194" s="146" t="str">
        <f t="shared" si="34"/>
        <v/>
      </c>
      <c r="H194" s="146" t="str">
        <f t="shared" si="35"/>
        <v/>
      </c>
      <c r="I194" s="146" t="e">
        <f t="shared" si="38"/>
        <v>#VALUE!</v>
      </c>
      <c r="J194" s="146" t="e">
        <f>SUM($H$28:$H194)</f>
        <v>#VALUE!</v>
      </c>
    </row>
    <row r="195" spans="1:10" s="132" customFormat="1" ht="13.5" customHeight="1" x14ac:dyDescent="0.2">
      <c r="A195" s="132" t="str">
        <f t="shared" si="32"/>
        <v/>
      </c>
      <c r="B195" s="147" t="str">
        <f t="shared" si="29"/>
        <v/>
      </c>
      <c r="C195" s="146" t="str">
        <f t="shared" si="33"/>
        <v/>
      </c>
      <c r="D195" s="146" t="str">
        <f t="shared" si="36"/>
        <v/>
      </c>
      <c r="E195" s="149" t="e">
        <f t="shared" si="30"/>
        <v>#VALUE!</v>
      </c>
      <c r="F195" s="146" t="e">
        <f t="shared" si="31"/>
        <v>#VALUE!</v>
      </c>
      <c r="G195" s="146" t="str">
        <f t="shared" si="34"/>
        <v/>
      </c>
      <c r="H195" s="146" t="str">
        <f t="shared" si="35"/>
        <v/>
      </c>
      <c r="I195" s="146" t="e">
        <f t="shared" si="38"/>
        <v>#VALUE!</v>
      </c>
      <c r="J195" s="146" t="e">
        <f>SUM($H$28:$H195)</f>
        <v>#VALUE!</v>
      </c>
    </row>
    <row r="196" spans="1:10" s="132" customFormat="1" ht="13.5" customHeight="1" x14ac:dyDescent="0.2">
      <c r="A196" s="132" t="str">
        <f t="shared" si="32"/>
        <v/>
      </c>
      <c r="B196" s="145" t="str">
        <f t="shared" si="29"/>
        <v/>
      </c>
      <c r="C196" s="146" t="str">
        <f t="shared" si="33"/>
        <v/>
      </c>
      <c r="D196" s="146" t="str">
        <f t="shared" si="36"/>
        <v/>
      </c>
      <c r="E196" s="149" t="e">
        <f t="shared" si="30"/>
        <v>#VALUE!</v>
      </c>
      <c r="F196" s="146" t="e">
        <f t="shared" si="31"/>
        <v>#VALUE!</v>
      </c>
      <c r="G196" s="146" t="str">
        <f t="shared" si="34"/>
        <v/>
      </c>
      <c r="H196" s="146" t="str">
        <f t="shared" si="35"/>
        <v/>
      </c>
      <c r="I196" s="146" t="e">
        <f t="shared" si="38"/>
        <v>#VALUE!</v>
      </c>
      <c r="J196" s="146" t="e">
        <f>SUM($H$28:$H196)</f>
        <v>#VALUE!</v>
      </c>
    </row>
    <row r="197" spans="1:10" s="132" customFormat="1" ht="13.5" customHeight="1" x14ac:dyDescent="0.2">
      <c r="A197" s="132" t="str">
        <f t="shared" si="32"/>
        <v/>
      </c>
      <c r="B197" s="145" t="str">
        <f t="shared" si="29"/>
        <v/>
      </c>
      <c r="C197" s="146" t="str">
        <f t="shared" si="33"/>
        <v/>
      </c>
      <c r="D197" s="146" t="str">
        <f t="shared" si="36"/>
        <v/>
      </c>
      <c r="E197" s="149" t="e">
        <f t="shared" si="30"/>
        <v>#VALUE!</v>
      </c>
      <c r="F197" s="146" t="e">
        <f t="shared" si="31"/>
        <v>#VALUE!</v>
      </c>
      <c r="G197" s="146" t="str">
        <f t="shared" si="34"/>
        <v/>
      </c>
      <c r="H197" s="146" t="str">
        <f t="shared" si="35"/>
        <v/>
      </c>
      <c r="I197" s="146" t="e">
        <f t="shared" si="38"/>
        <v>#VALUE!</v>
      </c>
      <c r="J197" s="146" t="e">
        <f>SUM($H$28:$H197)</f>
        <v>#VALUE!</v>
      </c>
    </row>
    <row r="198" spans="1:10" s="132" customFormat="1" ht="13.5" customHeight="1" x14ac:dyDescent="0.2">
      <c r="A198" s="132" t="str">
        <f t="shared" si="32"/>
        <v/>
      </c>
      <c r="B198" s="145" t="str">
        <f t="shared" si="29"/>
        <v/>
      </c>
      <c r="C198" s="146" t="str">
        <f t="shared" si="33"/>
        <v/>
      </c>
      <c r="D198" s="146" t="str">
        <f t="shared" si="36"/>
        <v/>
      </c>
      <c r="E198" s="149" t="e">
        <f t="shared" si="30"/>
        <v>#VALUE!</v>
      </c>
      <c r="F198" s="146" t="e">
        <f t="shared" si="31"/>
        <v>#VALUE!</v>
      </c>
      <c r="G198" s="146" t="str">
        <f t="shared" si="34"/>
        <v/>
      </c>
      <c r="H198" s="146" t="str">
        <f t="shared" si="35"/>
        <v/>
      </c>
      <c r="I198" s="146" t="e">
        <f t="shared" si="38"/>
        <v>#VALUE!</v>
      </c>
      <c r="J198" s="146" t="e">
        <f>SUM($H$28:$H198)</f>
        <v>#VALUE!</v>
      </c>
    </row>
    <row r="199" spans="1:10" s="132" customFormat="1" ht="13.5" customHeight="1" x14ac:dyDescent="0.2">
      <c r="A199" s="132" t="str">
        <f t="shared" si="32"/>
        <v/>
      </c>
      <c r="B199" s="145" t="str">
        <f t="shared" si="29"/>
        <v/>
      </c>
      <c r="C199" s="146" t="str">
        <f t="shared" si="33"/>
        <v/>
      </c>
      <c r="D199" s="146" t="str">
        <f t="shared" si="36"/>
        <v/>
      </c>
      <c r="E199" s="149" t="e">
        <f t="shared" si="30"/>
        <v>#VALUE!</v>
      </c>
      <c r="F199" s="146" t="e">
        <f t="shared" si="31"/>
        <v>#VALUE!</v>
      </c>
      <c r="G199" s="146" t="str">
        <f t="shared" si="34"/>
        <v/>
      </c>
      <c r="H199" s="146" t="str">
        <f t="shared" si="35"/>
        <v/>
      </c>
      <c r="I199" s="146" t="e">
        <f t="shared" si="38"/>
        <v>#VALUE!</v>
      </c>
      <c r="J199" s="146" t="e">
        <f>SUM($H$28:$H199)</f>
        <v>#VALUE!</v>
      </c>
    </row>
    <row r="200" spans="1:10" s="132" customFormat="1" ht="13.5" customHeight="1" x14ac:dyDescent="0.2">
      <c r="A200" s="132" t="str">
        <f t="shared" si="32"/>
        <v/>
      </c>
      <c r="B200" s="145" t="str">
        <f t="shared" si="29"/>
        <v/>
      </c>
      <c r="C200" s="146" t="str">
        <f t="shared" si="33"/>
        <v/>
      </c>
      <c r="D200" s="146" t="str">
        <f t="shared" si="36"/>
        <v/>
      </c>
      <c r="E200" s="149" t="e">
        <f t="shared" si="30"/>
        <v>#VALUE!</v>
      </c>
      <c r="F200" s="146" t="e">
        <f t="shared" si="31"/>
        <v>#VALUE!</v>
      </c>
      <c r="G200" s="146" t="str">
        <f t="shared" si="34"/>
        <v/>
      </c>
      <c r="H200" s="146" t="str">
        <f t="shared" si="35"/>
        <v/>
      </c>
      <c r="I200" s="146" t="e">
        <f t="shared" si="38"/>
        <v>#VALUE!</v>
      </c>
      <c r="J200" s="146" t="e">
        <f>SUM($H$28:$H200)</f>
        <v>#VALUE!</v>
      </c>
    </row>
    <row r="201" spans="1:10" s="132" customFormat="1" ht="13.5" customHeight="1" x14ac:dyDescent="0.2">
      <c r="A201" s="132" t="str">
        <f t="shared" si="32"/>
        <v/>
      </c>
      <c r="B201" s="145" t="str">
        <f t="shared" si="29"/>
        <v/>
      </c>
      <c r="C201" s="146" t="str">
        <f t="shared" si="33"/>
        <v/>
      </c>
      <c r="D201" s="146" t="str">
        <f t="shared" si="36"/>
        <v/>
      </c>
      <c r="E201" s="149" t="e">
        <f t="shared" si="30"/>
        <v>#VALUE!</v>
      </c>
      <c r="F201" s="146" t="e">
        <f t="shared" si="31"/>
        <v>#VALUE!</v>
      </c>
      <c r="G201" s="146" t="str">
        <f t="shared" si="34"/>
        <v/>
      </c>
      <c r="H201" s="146" t="str">
        <f t="shared" si="35"/>
        <v/>
      </c>
      <c r="I201" s="146" t="e">
        <f t="shared" si="38"/>
        <v>#VALUE!</v>
      </c>
      <c r="J201" s="146" t="e">
        <f>SUM($H$28:$H201)</f>
        <v>#VALUE!</v>
      </c>
    </row>
    <row r="202" spans="1:10" s="132" customFormat="1" ht="13.5" customHeight="1" x14ac:dyDescent="0.2">
      <c r="A202" s="132" t="str">
        <f t="shared" si="32"/>
        <v/>
      </c>
      <c r="B202" s="145" t="str">
        <f t="shared" si="29"/>
        <v/>
      </c>
      <c r="C202" s="146" t="str">
        <f t="shared" si="33"/>
        <v/>
      </c>
      <c r="D202" s="146" t="str">
        <f t="shared" si="36"/>
        <v/>
      </c>
      <c r="E202" s="149" t="e">
        <f t="shared" si="30"/>
        <v>#VALUE!</v>
      </c>
      <c r="F202" s="146" t="e">
        <f t="shared" si="31"/>
        <v>#VALUE!</v>
      </c>
      <c r="G202" s="146" t="str">
        <f t="shared" si="34"/>
        <v/>
      </c>
      <c r="H202" s="146" t="str">
        <f t="shared" si="35"/>
        <v/>
      </c>
      <c r="I202" s="146" t="e">
        <f t="shared" si="38"/>
        <v>#VALUE!</v>
      </c>
      <c r="J202" s="146" t="e">
        <f>SUM($H$28:$H202)</f>
        <v>#VALUE!</v>
      </c>
    </row>
    <row r="203" spans="1:10" s="132" customFormat="1" ht="13.5" customHeight="1" x14ac:dyDescent="0.2">
      <c r="A203" s="132" t="str">
        <f t="shared" si="32"/>
        <v/>
      </c>
      <c r="B203" s="145" t="str">
        <f t="shared" si="29"/>
        <v/>
      </c>
      <c r="C203" s="146" t="str">
        <f t="shared" si="33"/>
        <v/>
      </c>
      <c r="D203" s="146" t="str">
        <f t="shared" si="36"/>
        <v/>
      </c>
      <c r="E203" s="149" t="e">
        <f t="shared" si="30"/>
        <v>#VALUE!</v>
      </c>
      <c r="F203" s="146" t="e">
        <f t="shared" si="31"/>
        <v>#VALUE!</v>
      </c>
      <c r="G203" s="146" t="str">
        <f t="shared" si="34"/>
        <v/>
      </c>
      <c r="H203" s="146" t="str">
        <f t="shared" si="35"/>
        <v/>
      </c>
      <c r="I203" s="146" t="e">
        <f t="shared" si="38"/>
        <v>#VALUE!</v>
      </c>
      <c r="J203" s="146" t="e">
        <f>SUM($H$28:$H203)</f>
        <v>#VALUE!</v>
      </c>
    </row>
    <row r="204" spans="1:10" s="132" customFormat="1" ht="13.5" customHeight="1" x14ac:dyDescent="0.2">
      <c r="A204" s="132" t="str">
        <f t="shared" si="32"/>
        <v/>
      </c>
      <c r="B204" s="145" t="str">
        <f t="shared" si="29"/>
        <v/>
      </c>
      <c r="C204" s="146" t="str">
        <f t="shared" si="33"/>
        <v/>
      </c>
      <c r="D204" s="146" t="str">
        <f t="shared" si="36"/>
        <v/>
      </c>
      <c r="E204" s="149" t="e">
        <f t="shared" si="30"/>
        <v>#VALUE!</v>
      </c>
      <c r="F204" s="146" t="e">
        <f t="shared" si="31"/>
        <v>#VALUE!</v>
      </c>
      <c r="G204" s="146" t="str">
        <f t="shared" si="34"/>
        <v/>
      </c>
      <c r="H204" s="146" t="str">
        <f t="shared" si="35"/>
        <v/>
      </c>
      <c r="I204" s="146" t="e">
        <f t="shared" si="38"/>
        <v>#VALUE!</v>
      </c>
      <c r="J204" s="146" t="e">
        <f>SUM($H$28:$H204)</f>
        <v>#VALUE!</v>
      </c>
    </row>
    <row r="205" spans="1:10" s="132" customFormat="1" ht="13.5" customHeight="1" x14ac:dyDescent="0.2">
      <c r="A205" s="132" t="str">
        <f t="shared" si="32"/>
        <v/>
      </c>
      <c r="B205" s="145" t="str">
        <f t="shared" si="29"/>
        <v/>
      </c>
      <c r="C205" s="146" t="str">
        <f t="shared" si="33"/>
        <v/>
      </c>
      <c r="D205" s="146" t="str">
        <f t="shared" si="36"/>
        <v/>
      </c>
      <c r="E205" s="149" t="e">
        <f t="shared" si="30"/>
        <v>#VALUE!</v>
      </c>
      <c r="F205" s="146" t="e">
        <f t="shared" si="31"/>
        <v>#VALUE!</v>
      </c>
      <c r="G205" s="146" t="str">
        <f t="shared" si="34"/>
        <v/>
      </c>
      <c r="H205" s="146" t="str">
        <f t="shared" si="35"/>
        <v/>
      </c>
      <c r="I205" s="146" t="e">
        <f t="shared" si="38"/>
        <v>#VALUE!</v>
      </c>
      <c r="J205" s="146" t="e">
        <f>SUM($H$28:$H205)</f>
        <v>#VALUE!</v>
      </c>
    </row>
    <row r="206" spans="1:10" s="132" customFormat="1" ht="13.5" customHeight="1" x14ac:dyDescent="0.2">
      <c r="A206" s="132" t="str">
        <f t="shared" si="32"/>
        <v/>
      </c>
      <c r="B206" s="145" t="str">
        <f t="shared" si="29"/>
        <v/>
      </c>
      <c r="C206" s="146" t="str">
        <f t="shared" si="33"/>
        <v/>
      </c>
      <c r="D206" s="146" t="str">
        <f t="shared" si="36"/>
        <v/>
      </c>
      <c r="E206" s="149" t="e">
        <f t="shared" si="30"/>
        <v>#VALUE!</v>
      </c>
      <c r="F206" s="146" t="e">
        <f t="shared" si="31"/>
        <v>#VALUE!</v>
      </c>
      <c r="G206" s="146" t="str">
        <f t="shared" si="34"/>
        <v/>
      </c>
      <c r="H206" s="146" t="str">
        <f t="shared" si="35"/>
        <v/>
      </c>
      <c r="I206" s="146" t="e">
        <f t="shared" si="38"/>
        <v>#VALUE!</v>
      </c>
      <c r="J206" s="146" t="e">
        <f>SUM($H$28:$H206)</f>
        <v>#VALUE!</v>
      </c>
    </row>
    <row r="207" spans="1:10" s="132" customFormat="1" ht="13.5" customHeight="1" x14ac:dyDescent="0.2">
      <c r="A207" s="132" t="str">
        <f t="shared" si="32"/>
        <v/>
      </c>
      <c r="B207" s="147" t="str">
        <f t="shared" si="29"/>
        <v/>
      </c>
      <c r="C207" s="146" t="str">
        <f t="shared" si="33"/>
        <v/>
      </c>
      <c r="D207" s="146" t="str">
        <f t="shared" si="36"/>
        <v/>
      </c>
      <c r="E207" s="149" t="e">
        <f t="shared" si="30"/>
        <v>#VALUE!</v>
      </c>
      <c r="F207" s="146" t="e">
        <f t="shared" si="31"/>
        <v>#VALUE!</v>
      </c>
      <c r="G207" s="146" t="str">
        <f t="shared" si="34"/>
        <v/>
      </c>
      <c r="H207" s="146" t="str">
        <f t="shared" si="35"/>
        <v/>
      </c>
      <c r="I207" s="146" t="e">
        <f t="shared" si="38"/>
        <v>#VALUE!</v>
      </c>
      <c r="J207" s="146" t="e">
        <f>SUM($H$28:$H207)</f>
        <v>#VALUE!</v>
      </c>
    </row>
    <row r="208" spans="1:10" s="132" customFormat="1" ht="13.5" customHeight="1" x14ac:dyDescent="0.2">
      <c r="A208" s="132" t="str">
        <f t="shared" si="32"/>
        <v/>
      </c>
      <c r="B208" s="145" t="str">
        <f t="shared" si="29"/>
        <v/>
      </c>
      <c r="C208" s="146" t="str">
        <f t="shared" si="33"/>
        <v/>
      </c>
      <c r="D208" s="146" t="str">
        <f t="shared" si="36"/>
        <v/>
      </c>
      <c r="E208" s="149" t="e">
        <f t="shared" si="30"/>
        <v>#VALUE!</v>
      </c>
      <c r="F208" s="146" t="e">
        <f t="shared" si="31"/>
        <v>#VALUE!</v>
      </c>
      <c r="G208" s="146" t="str">
        <f t="shared" si="34"/>
        <v/>
      </c>
      <c r="H208" s="146" t="str">
        <f t="shared" si="35"/>
        <v/>
      </c>
      <c r="I208" s="146" t="e">
        <f t="shared" si="38"/>
        <v>#VALUE!</v>
      </c>
      <c r="J208" s="146" t="e">
        <f>SUM($H$28:$H208)</f>
        <v>#VALUE!</v>
      </c>
    </row>
    <row r="209" spans="1:10" s="132" customFormat="1" ht="13.5" customHeight="1" x14ac:dyDescent="0.2">
      <c r="A209" s="132" t="str">
        <f t="shared" si="32"/>
        <v/>
      </c>
      <c r="B209" s="145" t="str">
        <f t="shared" si="29"/>
        <v/>
      </c>
      <c r="C209" s="146" t="str">
        <f t="shared" si="33"/>
        <v/>
      </c>
      <c r="D209" s="146" t="str">
        <f t="shared" si="36"/>
        <v/>
      </c>
      <c r="E209" s="149" t="e">
        <f t="shared" si="30"/>
        <v>#VALUE!</v>
      </c>
      <c r="F209" s="146" t="e">
        <f t="shared" si="31"/>
        <v>#VALUE!</v>
      </c>
      <c r="G209" s="146" t="str">
        <f t="shared" si="34"/>
        <v/>
      </c>
      <c r="H209" s="146" t="str">
        <f t="shared" si="35"/>
        <v/>
      </c>
      <c r="I209" s="146" t="e">
        <f t="shared" si="38"/>
        <v>#VALUE!</v>
      </c>
      <c r="J209" s="146" t="e">
        <f>SUM($H$28:$H209)</f>
        <v>#VALUE!</v>
      </c>
    </row>
    <row r="210" spans="1:10" s="132" customFormat="1" ht="13.5" customHeight="1" x14ac:dyDescent="0.2">
      <c r="A210" s="132" t="str">
        <f t="shared" si="32"/>
        <v/>
      </c>
      <c r="B210" s="145" t="str">
        <f t="shared" si="29"/>
        <v/>
      </c>
      <c r="C210" s="146" t="str">
        <f t="shared" si="33"/>
        <v/>
      </c>
      <c r="D210" s="146" t="str">
        <f t="shared" si="36"/>
        <v/>
      </c>
      <c r="E210" s="149" t="e">
        <f t="shared" si="30"/>
        <v>#VALUE!</v>
      </c>
      <c r="F210" s="146" t="e">
        <f t="shared" si="31"/>
        <v>#VALUE!</v>
      </c>
      <c r="G210" s="146" t="str">
        <f t="shared" si="34"/>
        <v/>
      </c>
      <c r="H210" s="146" t="str">
        <f t="shared" si="35"/>
        <v/>
      </c>
      <c r="I210" s="146" t="e">
        <f t="shared" si="38"/>
        <v>#VALUE!</v>
      </c>
      <c r="J210" s="146" t="e">
        <f>SUM($H$28:$H210)</f>
        <v>#VALUE!</v>
      </c>
    </row>
    <row r="211" spans="1:10" s="132" customFormat="1" ht="13.5" customHeight="1" x14ac:dyDescent="0.2">
      <c r="A211" s="132" t="str">
        <f t="shared" si="32"/>
        <v/>
      </c>
      <c r="B211" s="145" t="str">
        <f t="shared" si="29"/>
        <v/>
      </c>
      <c r="C211" s="146" t="str">
        <f t="shared" si="33"/>
        <v/>
      </c>
      <c r="D211" s="146" t="str">
        <f t="shared" si="36"/>
        <v/>
      </c>
      <c r="E211" s="149" t="e">
        <f t="shared" si="30"/>
        <v>#VALUE!</v>
      </c>
      <c r="F211" s="146" t="e">
        <f t="shared" si="31"/>
        <v>#VALUE!</v>
      </c>
      <c r="G211" s="146" t="str">
        <f t="shared" si="34"/>
        <v/>
      </c>
      <c r="H211" s="146" t="str">
        <f t="shared" si="35"/>
        <v/>
      </c>
      <c r="I211" s="146" t="e">
        <f t="shared" si="38"/>
        <v>#VALUE!</v>
      </c>
      <c r="J211" s="146" t="e">
        <f>SUM($H$28:$H211)</f>
        <v>#VALUE!</v>
      </c>
    </row>
    <row r="212" spans="1:10" s="132" customFormat="1" ht="13.5" customHeight="1" x14ac:dyDescent="0.2">
      <c r="A212" s="132" t="str">
        <f t="shared" si="32"/>
        <v/>
      </c>
      <c r="B212" s="145" t="str">
        <f t="shared" si="29"/>
        <v/>
      </c>
      <c r="C212" s="146" t="str">
        <f t="shared" si="33"/>
        <v/>
      </c>
      <c r="D212" s="146" t="str">
        <f t="shared" si="36"/>
        <v/>
      </c>
      <c r="E212" s="149" t="e">
        <f t="shared" si="30"/>
        <v>#VALUE!</v>
      </c>
      <c r="F212" s="146" t="e">
        <f t="shared" si="31"/>
        <v>#VALUE!</v>
      </c>
      <c r="G212" s="146" t="str">
        <f t="shared" si="34"/>
        <v/>
      </c>
      <c r="H212" s="146" t="str">
        <f t="shared" si="35"/>
        <v/>
      </c>
      <c r="I212" s="146" t="e">
        <f t="shared" si="38"/>
        <v>#VALUE!</v>
      </c>
      <c r="J212" s="146" t="e">
        <f>SUM($H$28:$H212)</f>
        <v>#VALUE!</v>
      </c>
    </row>
    <row r="213" spans="1:10" s="132" customFormat="1" ht="13.5" customHeight="1" x14ac:dyDescent="0.2">
      <c r="A213" s="132" t="str">
        <f t="shared" si="32"/>
        <v/>
      </c>
      <c r="B213" s="145" t="str">
        <f t="shared" si="29"/>
        <v/>
      </c>
      <c r="C213" s="146" t="str">
        <f t="shared" si="33"/>
        <v/>
      </c>
      <c r="D213" s="146" t="str">
        <f t="shared" si="36"/>
        <v/>
      </c>
      <c r="E213" s="149" t="e">
        <f t="shared" si="30"/>
        <v>#VALUE!</v>
      </c>
      <c r="F213" s="146" t="e">
        <f t="shared" si="31"/>
        <v>#VALUE!</v>
      </c>
      <c r="G213" s="146" t="str">
        <f t="shared" si="34"/>
        <v/>
      </c>
      <c r="H213" s="146" t="str">
        <f t="shared" si="35"/>
        <v/>
      </c>
      <c r="I213" s="146" t="e">
        <f t="shared" si="38"/>
        <v>#VALUE!</v>
      </c>
      <c r="J213" s="146" t="e">
        <f>SUM($H$28:$H213)</f>
        <v>#VALUE!</v>
      </c>
    </row>
    <row r="214" spans="1:10" s="132" customFormat="1" ht="13.5" customHeight="1" x14ac:dyDescent="0.2">
      <c r="A214" s="132" t="str">
        <f t="shared" si="32"/>
        <v/>
      </c>
      <c r="B214" s="145" t="str">
        <f t="shared" si="29"/>
        <v/>
      </c>
      <c r="C214" s="146" t="str">
        <f t="shared" si="33"/>
        <v/>
      </c>
      <c r="D214" s="146" t="str">
        <f t="shared" si="36"/>
        <v/>
      </c>
      <c r="E214" s="149" t="e">
        <f t="shared" si="30"/>
        <v>#VALUE!</v>
      </c>
      <c r="F214" s="146" t="e">
        <f t="shared" si="31"/>
        <v>#VALUE!</v>
      </c>
      <c r="G214" s="146" t="str">
        <f t="shared" si="34"/>
        <v/>
      </c>
      <c r="H214" s="146" t="str">
        <f t="shared" si="35"/>
        <v/>
      </c>
      <c r="I214" s="146" t="e">
        <f t="shared" si="38"/>
        <v>#VALUE!</v>
      </c>
      <c r="J214" s="146" t="e">
        <f>SUM($H$28:$H214)</f>
        <v>#VALUE!</v>
      </c>
    </row>
    <row r="215" spans="1:10" s="132" customFormat="1" ht="13.5" customHeight="1" x14ac:dyDescent="0.2">
      <c r="A215" s="132" t="str">
        <f t="shared" si="32"/>
        <v/>
      </c>
      <c r="B215" s="145" t="str">
        <f t="shared" si="29"/>
        <v/>
      </c>
      <c r="C215" s="146" t="str">
        <f t="shared" si="33"/>
        <v/>
      </c>
      <c r="D215" s="146" t="str">
        <f t="shared" si="36"/>
        <v/>
      </c>
      <c r="E215" s="149" t="e">
        <f t="shared" si="30"/>
        <v>#VALUE!</v>
      </c>
      <c r="F215" s="146" t="e">
        <f t="shared" si="31"/>
        <v>#VALUE!</v>
      </c>
      <c r="G215" s="146" t="str">
        <f t="shared" si="34"/>
        <v/>
      </c>
      <c r="H215" s="146" t="str">
        <f t="shared" si="35"/>
        <v/>
      </c>
      <c r="I215" s="146" t="e">
        <f t="shared" si="38"/>
        <v>#VALUE!</v>
      </c>
      <c r="J215" s="146" t="e">
        <f>SUM($H$28:$H215)</f>
        <v>#VALUE!</v>
      </c>
    </row>
    <row r="216" spans="1:10" s="132" customFormat="1" ht="13.5" customHeight="1" x14ac:dyDescent="0.2">
      <c r="A216" s="132" t="str">
        <f t="shared" si="32"/>
        <v/>
      </c>
      <c r="B216" s="145" t="str">
        <f t="shared" si="29"/>
        <v/>
      </c>
      <c r="C216" s="146" t="str">
        <f t="shared" si="33"/>
        <v/>
      </c>
      <c r="D216" s="146" t="str">
        <f t="shared" si="36"/>
        <v/>
      </c>
      <c r="E216" s="149" t="e">
        <f t="shared" si="30"/>
        <v>#VALUE!</v>
      </c>
      <c r="F216" s="146" t="e">
        <f t="shared" si="31"/>
        <v>#VALUE!</v>
      </c>
      <c r="G216" s="146" t="str">
        <f t="shared" si="34"/>
        <v/>
      </c>
      <c r="H216" s="146" t="str">
        <f t="shared" si="35"/>
        <v/>
      </c>
      <c r="I216" s="146" t="e">
        <f t="shared" si="38"/>
        <v>#VALUE!</v>
      </c>
      <c r="J216" s="146" t="e">
        <f>SUM($H$28:$H216)</f>
        <v>#VALUE!</v>
      </c>
    </row>
    <row r="217" spans="1:10" s="132" customFormat="1" ht="13.5" customHeight="1" x14ac:dyDescent="0.2">
      <c r="A217" s="132" t="str">
        <f t="shared" si="32"/>
        <v/>
      </c>
      <c r="B217" s="145" t="str">
        <f t="shared" si="29"/>
        <v/>
      </c>
      <c r="C217" s="146" t="str">
        <f t="shared" si="33"/>
        <v/>
      </c>
      <c r="D217" s="146" t="str">
        <f t="shared" si="36"/>
        <v/>
      </c>
      <c r="E217" s="149" t="e">
        <f t="shared" si="30"/>
        <v>#VALUE!</v>
      </c>
      <c r="F217" s="146" t="e">
        <f t="shared" si="31"/>
        <v>#VALUE!</v>
      </c>
      <c r="G217" s="146" t="str">
        <f t="shared" si="34"/>
        <v/>
      </c>
      <c r="H217" s="146" t="str">
        <f t="shared" si="35"/>
        <v/>
      </c>
      <c r="I217" s="146" t="e">
        <f t="shared" si="38"/>
        <v>#VALUE!</v>
      </c>
      <c r="J217" s="146" t="e">
        <f>SUM($H$28:$H217)</f>
        <v>#VALUE!</v>
      </c>
    </row>
    <row r="218" spans="1:10" s="132" customFormat="1" ht="13.5" customHeight="1" x14ac:dyDescent="0.2">
      <c r="A218" s="132" t="str">
        <f t="shared" si="32"/>
        <v/>
      </c>
      <c r="B218" s="145" t="str">
        <f t="shared" si="29"/>
        <v/>
      </c>
      <c r="C218" s="146" t="str">
        <f t="shared" si="33"/>
        <v/>
      </c>
      <c r="D218" s="146" t="str">
        <f t="shared" si="36"/>
        <v/>
      </c>
      <c r="E218" s="149" t="e">
        <f t="shared" si="30"/>
        <v>#VALUE!</v>
      </c>
      <c r="F218" s="146" t="e">
        <f t="shared" si="31"/>
        <v>#VALUE!</v>
      </c>
      <c r="G218" s="146" t="str">
        <f t="shared" si="34"/>
        <v/>
      </c>
      <c r="H218" s="146" t="str">
        <f t="shared" si="35"/>
        <v/>
      </c>
      <c r="I218" s="146" t="e">
        <f t="shared" si="38"/>
        <v>#VALUE!</v>
      </c>
      <c r="J218" s="146" t="e">
        <f>SUM($H$28:$H218)</f>
        <v>#VALUE!</v>
      </c>
    </row>
    <row r="219" spans="1:10" s="132" customFormat="1" ht="13.5" customHeight="1" x14ac:dyDescent="0.2">
      <c r="A219" s="132" t="str">
        <f t="shared" si="32"/>
        <v/>
      </c>
      <c r="B219" s="147" t="str">
        <f t="shared" si="29"/>
        <v/>
      </c>
      <c r="C219" s="146" t="str">
        <f t="shared" si="33"/>
        <v/>
      </c>
      <c r="D219" s="146" t="str">
        <f t="shared" si="36"/>
        <v/>
      </c>
      <c r="E219" s="149" t="e">
        <f t="shared" si="30"/>
        <v>#VALUE!</v>
      </c>
      <c r="F219" s="146" t="e">
        <f t="shared" si="31"/>
        <v>#VALUE!</v>
      </c>
      <c r="G219" s="146" t="str">
        <f t="shared" si="34"/>
        <v/>
      </c>
      <c r="H219" s="146" t="str">
        <f t="shared" si="35"/>
        <v/>
      </c>
      <c r="I219" s="146" t="e">
        <f t="shared" si="38"/>
        <v>#VALUE!</v>
      </c>
      <c r="J219" s="146" t="e">
        <f>SUM($H$28:$H219)</f>
        <v>#VALUE!</v>
      </c>
    </row>
    <row r="220" spans="1:10" s="132" customFormat="1" ht="13.5" customHeight="1" x14ac:dyDescent="0.2">
      <c r="A220" s="132" t="str">
        <f t="shared" si="32"/>
        <v/>
      </c>
      <c r="B220" s="145" t="str">
        <f t="shared" ref="B220:B283" si="39">IF(Pay_Num&lt;&gt;"",DATE(YEAR(Loan_Start),MONTH(Loan_Start)+(Pay_Num-1)*12/Num_Pmt_Per_Year,DAY(Loan_Start)),"")</f>
        <v/>
      </c>
      <c r="C220" s="146" t="str">
        <f t="shared" si="33"/>
        <v/>
      </c>
      <c r="D220" s="146" t="str">
        <f t="shared" si="36"/>
        <v/>
      </c>
      <c r="E220" s="149" t="e">
        <f t="shared" ref="E220:E283" si="40">IF(AND(Pay_Num&lt;&gt;"",Sched_Pay+Scheduled_Extra_Payments&lt;Beg_Bal),Scheduled_Extra_Payments,IF(AND(Pay_Num&lt;&gt;"",Beg_Bal-Sched_Pay&gt;0),Beg_Bal-Sched_Pay,IF(Pay_Num&lt;&gt;"",0,"")))</f>
        <v>#VALUE!</v>
      </c>
      <c r="F220" s="146" t="e">
        <f t="shared" ref="F220:F283" si="41">IF(AND(Pay_Num&lt;&gt;"",Sched_Pay+Extra_Pay&lt;Beg_Bal),Sched_Pay+Extra_Pay,IF(Pay_Num&lt;&gt;"",Beg_Bal,""))</f>
        <v>#VALUE!</v>
      </c>
      <c r="G220" s="146" t="str">
        <f t="shared" si="34"/>
        <v/>
      </c>
      <c r="H220" s="146" t="str">
        <f t="shared" si="35"/>
        <v/>
      </c>
      <c r="I220" s="146" t="e">
        <f t="shared" ref="I220:I283" si="42">IF(AND(Pay_Num&lt;&gt;"",Sched_Pay+Extra_Pay&lt;Beg_Bal),Beg_Bal-Princ,IF(Pay_Num&lt;&gt;"",0,""))</f>
        <v>#VALUE!</v>
      </c>
      <c r="J220" s="146" t="e">
        <f>SUM($H$28:$H220)</f>
        <v>#VALUE!</v>
      </c>
    </row>
    <row r="221" spans="1:10" s="132" customFormat="1" ht="13.5" customHeight="1" x14ac:dyDescent="0.2">
      <c r="A221" s="132" t="str">
        <f t="shared" ref="A221:A284" si="43">IF(Values_Entered,A220+1,"")</f>
        <v/>
      </c>
      <c r="B221" s="145" t="str">
        <f t="shared" si="39"/>
        <v/>
      </c>
      <c r="C221" s="146" t="str">
        <f t="shared" ref="C221:C284" si="44">IF(Pay_Num&lt;&gt;"",I220,"")</f>
        <v/>
      </c>
      <c r="D221" s="146" t="str">
        <f t="shared" si="36"/>
        <v/>
      </c>
      <c r="E221" s="149" t="e">
        <f t="shared" si="40"/>
        <v>#VALUE!</v>
      </c>
      <c r="F221" s="146" t="e">
        <f t="shared" si="41"/>
        <v>#VALUE!</v>
      </c>
      <c r="G221" s="146" t="str">
        <f t="shared" ref="G221:G284" si="45">IF(Pay_Num&lt;&gt;"",Total_Pay-Int,"")</f>
        <v/>
      </c>
      <c r="H221" s="146" t="str">
        <f t="shared" ref="H221:H284" si="46">IF(Pay_Num&lt;&gt;"",Beg_Bal*Interest_Rate/Num_Pmt_Per_Year,"")</f>
        <v/>
      </c>
      <c r="I221" s="146" t="e">
        <f t="shared" si="42"/>
        <v>#VALUE!</v>
      </c>
      <c r="J221" s="146" t="e">
        <f>SUM($H$28:$H221)</f>
        <v>#VALUE!</v>
      </c>
    </row>
    <row r="222" spans="1:10" s="132" customFormat="1" ht="13.5" customHeight="1" x14ac:dyDescent="0.2">
      <c r="A222" s="132" t="str">
        <f t="shared" si="43"/>
        <v/>
      </c>
      <c r="B222" s="145" t="str">
        <f t="shared" si="39"/>
        <v/>
      </c>
      <c r="C222" s="146" t="str">
        <f t="shared" si="44"/>
        <v/>
      </c>
      <c r="D222" s="146" t="str">
        <f t="shared" ref="D222:D285" si="47">IF(Pay_Num&lt;&gt;"",Scheduled_Monthly_Payment,"")</f>
        <v/>
      </c>
      <c r="E222" s="149" t="e">
        <f t="shared" si="40"/>
        <v>#VALUE!</v>
      </c>
      <c r="F222" s="146" t="e">
        <f t="shared" si="41"/>
        <v>#VALUE!</v>
      </c>
      <c r="G222" s="146" t="str">
        <f t="shared" si="45"/>
        <v/>
      </c>
      <c r="H222" s="146" t="str">
        <f t="shared" si="46"/>
        <v/>
      </c>
      <c r="I222" s="146" t="e">
        <f t="shared" si="42"/>
        <v>#VALUE!</v>
      </c>
      <c r="J222" s="146" t="e">
        <f>SUM($H$28:$H222)</f>
        <v>#VALUE!</v>
      </c>
    </row>
    <row r="223" spans="1:10" s="132" customFormat="1" ht="13.5" customHeight="1" x14ac:dyDescent="0.2">
      <c r="A223" s="132" t="str">
        <f t="shared" si="43"/>
        <v/>
      </c>
      <c r="B223" s="145" t="str">
        <f t="shared" si="39"/>
        <v/>
      </c>
      <c r="C223" s="146" t="str">
        <f t="shared" si="44"/>
        <v/>
      </c>
      <c r="D223" s="146" t="str">
        <f t="shared" si="47"/>
        <v/>
      </c>
      <c r="E223" s="149" t="e">
        <f t="shared" si="40"/>
        <v>#VALUE!</v>
      </c>
      <c r="F223" s="146" t="e">
        <f t="shared" si="41"/>
        <v>#VALUE!</v>
      </c>
      <c r="G223" s="146" t="str">
        <f t="shared" si="45"/>
        <v/>
      </c>
      <c r="H223" s="146" t="str">
        <f t="shared" si="46"/>
        <v/>
      </c>
      <c r="I223" s="146" t="e">
        <f t="shared" si="42"/>
        <v>#VALUE!</v>
      </c>
      <c r="J223" s="146" t="e">
        <f>SUM($H$28:$H223)</f>
        <v>#VALUE!</v>
      </c>
    </row>
    <row r="224" spans="1:10" s="132" customFormat="1" ht="13.5" customHeight="1" x14ac:dyDescent="0.2">
      <c r="A224" s="132" t="str">
        <f t="shared" si="43"/>
        <v/>
      </c>
      <c r="B224" s="145" t="str">
        <f t="shared" si="39"/>
        <v/>
      </c>
      <c r="C224" s="146" t="str">
        <f t="shared" si="44"/>
        <v/>
      </c>
      <c r="D224" s="146" t="str">
        <f t="shared" si="47"/>
        <v/>
      </c>
      <c r="E224" s="149" t="e">
        <f t="shared" si="40"/>
        <v>#VALUE!</v>
      </c>
      <c r="F224" s="146" t="e">
        <f t="shared" si="41"/>
        <v>#VALUE!</v>
      </c>
      <c r="G224" s="146" t="str">
        <f t="shared" si="45"/>
        <v/>
      </c>
      <c r="H224" s="146" t="str">
        <f t="shared" si="46"/>
        <v/>
      </c>
      <c r="I224" s="146" t="e">
        <f t="shared" si="42"/>
        <v>#VALUE!</v>
      </c>
      <c r="J224" s="146" t="e">
        <f>SUM($H$28:$H224)</f>
        <v>#VALUE!</v>
      </c>
    </row>
    <row r="225" spans="1:10" s="132" customFormat="1" ht="13.5" customHeight="1" x14ac:dyDescent="0.2">
      <c r="A225" s="132" t="str">
        <f t="shared" si="43"/>
        <v/>
      </c>
      <c r="B225" s="145" t="str">
        <f t="shared" si="39"/>
        <v/>
      </c>
      <c r="C225" s="146" t="str">
        <f t="shared" si="44"/>
        <v/>
      </c>
      <c r="D225" s="146" t="str">
        <f t="shared" si="47"/>
        <v/>
      </c>
      <c r="E225" s="149" t="e">
        <f t="shared" si="40"/>
        <v>#VALUE!</v>
      </c>
      <c r="F225" s="146" t="e">
        <f t="shared" si="41"/>
        <v>#VALUE!</v>
      </c>
      <c r="G225" s="146" t="str">
        <f t="shared" si="45"/>
        <v/>
      </c>
      <c r="H225" s="146" t="str">
        <f t="shared" si="46"/>
        <v/>
      </c>
      <c r="I225" s="146" t="e">
        <f t="shared" si="42"/>
        <v>#VALUE!</v>
      </c>
      <c r="J225" s="146" t="e">
        <f>SUM($H$28:$H225)</f>
        <v>#VALUE!</v>
      </c>
    </row>
    <row r="226" spans="1:10" s="132" customFormat="1" ht="13.5" customHeight="1" x14ac:dyDescent="0.2">
      <c r="A226" s="132" t="str">
        <f t="shared" si="43"/>
        <v/>
      </c>
      <c r="B226" s="145" t="str">
        <f t="shared" si="39"/>
        <v/>
      </c>
      <c r="C226" s="146" t="str">
        <f t="shared" si="44"/>
        <v/>
      </c>
      <c r="D226" s="146" t="str">
        <f t="shared" si="47"/>
        <v/>
      </c>
      <c r="E226" s="149" t="e">
        <f t="shared" si="40"/>
        <v>#VALUE!</v>
      </c>
      <c r="F226" s="146" t="e">
        <f t="shared" si="41"/>
        <v>#VALUE!</v>
      </c>
      <c r="G226" s="146" t="str">
        <f t="shared" si="45"/>
        <v/>
      </c>
      <c r="H226" s="146" t="str">
        <f t="shared" si="46"/>
        <v/>
      </c>
      <c r="I226" s="146" t="e">
        <f t="shared" si="42"/>
        <v>#VALUE!</v>
      </c>
      <c r="J226" s="146" t="e">
        <f>SUM($H$28:$H226)</f>
        <v>#VALUE!</v>
      </c>
    </row>
    <row r="227" spans="1:10" s="132" customFormat="1" ht="13.5" customHeight="1" x14ac:dyDescent="0.2">
      <c r="A227" s="132" t="str">
        <f t="shared" si="43"/>
        <v/>
      </c>
      <c r="B227" s="145" t="str">
        <f t="shared" si="39"/>
        <v/>
      </c>
      <c r="C227" s="146" t="str">
        <f t="shared" si="44"/>
        <v/>
      </c>
      <c r="D227" s="146" t="str">
        <f t="shared" si="47"/>
        <v/>
      </c>
      <c r="E227" s="149" t="e">
        <f t="shared" si="40"/>
        <v>#VALUE!</v>
      </c>
      <c r="F227" s="146" t="e">
        <f t="shared" si="41"/>
        <v>#VALUE!</v>
      </c>
      <c r="G227" s="146" t="str">
        <f t="shared" si="45"/>
        <v/>
      </c>
      <c r="H227" s="146" t="str">
        <f t="shared" si="46"/>
        <v/>
      </c>
      <c r="I227" s="146" t="e">
        <f t="shared" si="42"/>
        <v>#VALUE!</v>
      </c>
      <c r="J227" s="146" t="e">
        <f>SUM($H$28:$H227)</f>
        <v>#VALUE!</v>
      </c>
    </row>
    <row r="228" spans="1:10" s="132" customFormat="1" ht="13.5" customHeight="1" x14ac:dyDescent="0.2">
      <c r="A228" s="132" t="str">
        <f t="shared" si="43"/>
        <v/>
      </c>
      <c r="B228" s="145" t="str">
        <f t="shared" si="39"/>
        <v/>
      </c>
      <c r="C228" s="146" t="str">
        <f t="shared" si="44"/>
        <v/>
      </c>
      <c r="D228" s="146" t="str">
        <f t="shared" si="47"/>
        <v/>
      </c>
      <c r="E228" s="149" t="e">
        <f t="shared" si="40"/>
        <v>#VALUE!</v>
      </c>
      <c r="F228" s="146" t="e">
        <f t="shared" si="41"/>
        <v>#VALUE!</v>
      </c>
      <c r="G228" s="146" t="str">
        <f t="shared" si="45"/>
        <v/>
      </c>
      <c r="H228" s="146" t="str">
        <f t="shared" si="46"/>
        <v/>
      </c>
      <c r="I228" s="146" t="e">
        <f t="shared" si="42"/>
        <v>#VALUE!</v>
      </c>
      <c r="J228" s="146" t="e">
        <f>SUM($H$28:$H228)</f>
        <v>#VALUE!</v>
      </c>
    </row>
    <row r="229" spans="1:10" s="132" customFormat="1" ht="13.5" customHeight="1" x14ac:dyDescent="0.2">
      <c r="A229" s="132" t="str">
        <f t="shared" si="43"/>
        <v/>
      </c>
      <c r="B229" s="145" t="str">
        <f t="shared" si="39"/>
        <v/>
      </c>
      <c r="C229" s="146" t="str">
        <f t="shared" si="44"/>
        <v/>
      </c>
      <c r="D229" s="146" t="str">
        <f t="shared" si="47"/>
        <v/>
      </c>
      <c r="E229" s="149" t="e">
        <f t="shared" si="40"/>
        <v>#VALUE!</v>
      </c>
      <c r="F229" s="146" t="e">
        <f t="shared" si="41"/>
        <v>#VALUE!</v>
      </c>
      <c r="G229" s="146" t="str">
        <f t="shared" si="45"/>
        <v/>
      </c>
      <c r="H229" s="146" t="str">
        <f t="shared" si="46"/>
        <v/>
      </c>
      <c r="I229" s="146" t="e">
        <f t="shared" si="42"/>
        <v>#VALUE!</v>
      </c>
      <c r="J229" s="146" t="e">
        <f>SUM($H$28:$H229)</f>
        <v>#VALUE!</v>
      </c>
    </row>
    <row r="230" spans="1:10" s="132" customFormat="1" ht="13.5" customHeight="1" x14ac:dyDescent="0.2">
      <c r="A230" s="132" t="str">
        <f t="shared" si="43"/>
        <v/>
      </c>
      <c r="B230" s="145" t="str">
        <f t="shared" si="39"/>
        <v/>
      </c>
      <c r="C230" s="146" t="str">
        <f t="shared" si="44"/>
        <v/>
      </c>
      <c r="D230" s="146" t="str">
        <f t="shared" si="47"/>
        <v/>
      </c>
      <c r="E230" s="149" t="e">
        <f t="shared" si="40"/>
        <v>#VALUE!</v>
      </c>
      <c r="F230" s="146" t="e">
        <f t="shared" si="41"/>
        <v>#VALUE!</v>
      </c>
      <c r="G230" s="146" t="str">
        <f t="shared" si="45"/>
        <v/>
      </c>
      <c r="H230" s="146" t="str">
        <f t="shared" si="46"/>
        <v/>
      </c>
      <c r="I230" s="146" t="e">
        <f t="shared" si="42"/>
        <v>#VALUE!</v>
      </c>
      <c r="J230" s="146" t="e">
        <f>SUM($H$28:$H230)</f>
        <v>#VALUE!</v>
      </c>
    </row>
    <row r="231" spans="1:10" s="132" customFormat="1" ht="13.5" customHeight="1" x14ac:dyDescent="0.2">
      <c r="A231" s="132" t="str">
        <f t="shared" si="43"/>
        <v/>
      </c>
      <c r="B231" s="147" t="str">
        <f t="shared" si="39"/>
        <v/>
      </c>
      <c r="C231" s="146" t="str">
        <f t="shared" si="44"/>
        <v/>
      </c>
      <c r="D231" s="146" t="str">
        <f t="shared" si="47"/>
        <v/>
      </c>
      <c r="E231" s="149" t="e">
        <f t="shared" si="40"/>
        <v>#VALUE!</v>
      </c>
      <c r="F231" s="146" t="e">
        <f t="shared" si="41"/>
        <v>#VALUE!</v>
      </c>
      <c r="G231" s="146" t="str">
        <f t="shared" si="45"/>
        <v/>
      </c>
      <c r="H231" s="146" t="str">
        <f t="shared" si="46"/>
        <v/>
      </c>
      <c r="I231" s="146" t="e">
        <f t="shared" si="42"/>
        <v>#VALUE!</v>
      </c>
      <c r="J231" s="146" t="e">
        <f>SUM($H$28:$H231)</f>
        <v>#VALUE!</v>
      </c>
    </row>
    <row r="232" spans="1:10" s="132" customFormat="1" ht="13.5" customHeight="1" x14ac:dyDescent="0.2">
      <c r="A232" s="132" t="str">
        <f t="shared" si="43"/>
        <v/>
      </c>
      <c r="B232" s="145" t="str">
        <f t="shared" si="39"/>
        <v/>
      </c>
      <c r="C232" s="146" t="str">
        <f t="shared" si="44"/>
        <v/>
      </c>
      <c r="D232" s="146" t="str">
        <f t="shared" si="47"/>
        <v/>
      </c>
      <c r="E232" s="149" t="e">
        <f t="shared" si="40"/>
        <v>#VALUE!</v>
      </c>
      <c r="F232" s="146" t="e">
        <f t="shared" si="41"/>
        <v>#VALUE!</v>
      </c>
      <c r="G232" s="146" t="str">
        <f t="shared" si="45"/>
        <v/>
      </c>
      <c r="H232" s="146" t="str">
        <f t="shared" si="46"/>
        <v/>
      </c>
      <c r="I232" s="146" t="e">
        <f t="shared" si="42"/>
        <v>#VALUE!</v>
      </c>
      <c r="J232" s="146" t="e">
        <f>SUM($H$28:$H232)</f>
        <v>#VALUE!</v>
      </c>
    </row>
    <row r="233" spans="1:10" s="132" customFormat="1" ht="13.5" customHeight="1" x14ac:dyDescent="0.2">
      <c r="A233" s="132" t="str">
        <f t="shared" si="43"/>
        <v/>
      </c>
      <c r="B233" s="145" t="str">
        <f t="shared" si="39"/>
        <v/>
      </c>
      <c r="C233" s="146" t="str">
        <f t="shared" si="44"/>
        <v/>
      </c>
      <c r="D233" s="146" t="str">
        <f t="shared" si="47"/>
        <v/>
      </c>
      <c r="E233" s="149" t="e">
        <f t="shared" si="40"/>
        <v>#VALUE!</v>
      </c>
      <c r="F233" s="146" t="e">
        <f t="shared" si="41"/>
        <v>#VALUE!</v>
      </c>
      <c r="G233" s="146" t="str">
        <f t="shared" si="45"/>
        <v/>
      </c>
      <c r="H233" s="146" t="str">
        <f t="shared" si="46"/>
        <v/>
      </c>
      <c r="I233" s="146" t="e">
        <f t="shared" si="42"/>
        <v>#VALUE!</v>
      </c>
      <c r="J233" s="146" t="e">
        <f>SUM($H$28:$H233)</f>
        <v>#VALUE!</v>
      </c>
    </row>
    <row r="234" spans="1:10" s="132" customFormat="1" ht="13.5" customHeight="1" x14ac:dyDescent="0.2">
      <c r="A234" s="132" t="str">
        <f t="shared" si="43"/>
        <v/>
      </c>
      <c r="B234" s="145" t="str">
        <f t="shared" si="39"/>
        <v/>
      </c>
      <c r="C234" s="146" t="str">
        <f t="shared" si="44"/>
        <v/>
      </c>
      <c r="D234" s="146" t="str">
        <f t="shared" si="47"/>
        <v/>
      </c>
      <c r="E234" s="149" t="e">
        <f t="shared" si="40"/>
        <v>#VALUE!</v>
      </c>
      <c r="F234" s="146" t="e">
        <f t="shared" si="41"/>
        <v>#VALUE!</v>
      </c>
      <c r="G234" s="146" t="str">
        <f t="shared" si="45"/>
        <v/>
      </c>
      <c r="H234" s="146" t="str">
        <f t="shared" si="46"/>
        <v/>
      </c>
      <c r="I234" s="146" t="e">
        <f t="shared" si="42"/>
        <v>#VALUE!</v>
      </c>
      <c r="J234" s="146" t="e">
        <f>SUM($H$28:$H234)</f>
        <v>#VALUE!</v>
      </c>
    </row>
    <row r="235" spans="1:10" s="132" customFormat="1" ht="13.5" customHeight="1" x14ac:dyDescent="0.2">
      <c r="A235" s="132" t="str">
        <f t="shared" si="43"/>
        <v/>
      </c>
      <c r="B235" s="145" t="str">
        <f t="shared" si="39"/>
        <v/>
      </c>
      <c r="C235" s="146" t="str">
        <f t="shared" si="44"/>
        <v/>
      </c>
      <c r="D235" s="146" t="str">
        <f t="shared" si="47"/>
        <v/>
      </c>
      <c r="E235" s="149" t="e">
        <f t="shared" si="40"/>
        <v>#VALUE!</v>
      </c>
      <c r="F235" s="146" t="e">
        <f t="shared" si="41"/>
        <v>#VALUE!</v>
      </c>
      <c r="G235" s="146" t="str">
        <f t="shared" si="45"/>
        <v/>
      </c>
      <c r="H235" s="146" t="str">
        <f t="shared" si="46"/>
        <v/>
      </c>
      <c r="I235" s="146" t="e">
        <f t="shared" si="42"/>
        <v>#VALUE!</v>
      </c>
      <c r="J235" s="146" t="e">
        <f>SUM($H$28:$H235)</f>
        <v>#VALUE!</v>
      </c>
    </row>
    <row r="236" spans="1:10" s="132" customFormat="1" ht="13.5" customHeight="1" x14ac:dyDescent="0.2">
      <c r="A236" s="132" t="str">
        <f t="shared" si="43"/>
        <v/>
      </c>
      <c r="B236" s="145" t="str">
        <f t="shared" si="39"/>
        <v/>
      </c>
      <c r="C236" s="146" t="str">
        <f t="shared" si="44"/>
        <v/>
      </c>
      <c r="D236" s="146" t="str">
        <f t="shared" si="47"/>
        <v/>
      </c>
      <c r="E236" s="149" t="e">
        <f t="shared" si="40"/>
        <v>#VALUE!</v>
      </c>
      <c r="F236" s="146" t="e">
        <f t="shared" si="41"/>
        <v>#VALUE!</v>
      </c>
      <c r="G236" s="146" t="str">
        <f t="shared" si="45"/>
        <v/>
      </c>
      <c r="H236" s="146" t="str">
        <f t="shared" si="46"/>
        <v/>
      </c>
      <c r="I236" s="146" t="e">
        <f t="shared" si="42"/>
        <v>#VALUE!</v>
      </c>
      <c r="J236" s="146" t="e">
        <f>SUM($H$28:$H236)</f>
        <v>#VALUE!</v>
      </c>
    </row>
    <row r="237" spans="1:10" s="132" customFormat="1" ht="13.5" customHeight="1" x14ac:dyDescent="0.2">
      <c r="A237" s="132" t="str">
        <f t="shared" si="43"/>
        <v/>
      </c>
      <c r="B237" s="145" t="str">
        <f t="shared" si="39"/>
        <v/>
      </c>
      <c r="C237" s="146" t="str">
        <f t="shared" si="44"/>
        <v/>
      </c>
      <c r="D237" s="146" t="str">
        <f t="shared" si="47"/>
        <v/>
      </c>
      <c r="E237" s="149" t="e">
        <f t="shared" si="40"/>
        <v>#VALUE!</v>
      </c>
      <c r="F237" s="146" t="e">
        <f t="shared" si="41"/>
        <v>#VALUE!</v>
      </c>
      <c r="G237" s="146" t="str">
        <f t="shared" si="45"/>
        <v/>
      </c>
      <c r="H237" s="146" t="str">
        <f t="shared" si="46"/>
        <v/>
      </c>
      <c r="I237" s="146" t="e">
        <f t="shared" si="42"/>
        <v>#VALUE!</v>
      </c>
      <c r="J237" s="146" t="e">
        <f>SUM($H$28:$H237)</f>
        <v>#VALUE!</v>
      </c>
    </row>
    <row r="238" spans="1:10" s="132" customFormat="1" ht="13.5" customHeight="1" x14ac:dyDescent="0.2">
      <c r="A238" s="132" t="str">
        <f t="shared" si="43"/>
        <v/>
      </c>
      <c r="B238" s="145" t="str">
        <f t="shared" si="39"/>
        <v/>
      </c>
      <c r="C238" s="146" t="str">
        <f t="shared" si="44"/>
        <v/>
      </c>
      <c r="D238" s="146" t="str">
        <f t="shared" si="47"/>
        <v/>
      </c>
      <c r="E238" s="149" t="e">
        <f t="shared" si="40"/>
        <v>#VALUE!</v>
      </c>
      <c r="F238" s="146" t="e">
        <f t="shared" si="41"/>
        <v>#VALUE!</v>
      </c>
      <c r="G238" s="146" t="str">
        <f t="shared" si="45"/>
        <v/>
      </c>
      <c r="H238" s="146" t="str">
        <f t="shared" si="46"/>
        <v/>
      </c>
      <c r="I238" s="146" t="e">
        <f t="shared" si="42"/>
        <v>#VALUE!</v>
      </c>
      <c r="J238" s="146" t="e">
        <f>SUM($H$28:$H238)</f>
        <v>#VALUE!</v>
      </c>
    </row>
    <row r="239" spans="1:10" s="132" customFormat="1" ht="13.5" customHeight="1" x14ac:dyDescent="0.2">
      <c r="A239" s="132" t="str">
        <f t="shared" si="43"/>
        <v/>
      </c>
      <c r="B239" s="145" t="str">
        <f t="shared" si="39"/>
        <v/>
      </c>
      <c r="C239" s="146" t="str">
        <f t="shared" si="44"/>
        <v/>
      </c>
      <c r="D239" s="146" t="str">
        <f t="shared" si="47"/>
        <v/>
      </c>
      <c r="E239" s="149" t="e">
        <f t="shared" si="40"/>
        <v>#VALUE!</v>
      </c>
      <c r="F239" s="146" t="e">
        <f t="shared" si="41"/>
        <v>#VALUE!</v>
      </c>
      <c r="G239" s="146" t="str">
        <f t="shared" si="45"/>
        <v/>
      </c>
      <c r="H239" s="146" t="str">
        <f t="shared" si="46"/>
        <v/>
      </c>
      <c r="I239" s="146" t="e">
        <f t="shared" si="42"/>
        <v>#VALUE!</v>
      </c>
      <c r="J239" s="146" t="e">
        <f>SUM($H$28:$H239)</f>
        <v>#VALUE!</v>
      </c>
    </row>
    <row r="240" spans="1:10" s="132" customFormat="1" ht="13.5" customHeight="1" x14ac:dyDescent="0.2">
      <c r="A240" s="132" t="str">
        <f t="shared" si="43"/>
        <v/>
      </c>
      <c r="B240" s="145" t="str">
        <f t="shared" si="39"/>
        <v/>
      </c>
      <c r="C240" s="146" t="str">
        <f t="shared" si="44"/>
        <v/>
      </c>
      <c r="D240" s="146" t="str">
        <f t="shared" si="47"/>
        <v/>
      </c>
      <c r="E240" s="149" t="e">
        <f t="shared" si="40"/>
        <v>#VALUE!</v>
      </c>
      <c r="F240" s="146" t="e">
        <f t="shared" si="41"/>
        <v>#VALUE!</v>
      </c>
      <c r="G240" s="146" t="str">
        <f t="shared" si="45"/>
        <v/>
      </c>
      <c r="H240" s="146" t="str">
        <f t="shared" si="46"/>
        <v/>
      </c>
      <c r="I240" s="146" t="e">
        <f t="shared" si="42"/>
        <v>#VALUE!</v>
      </c>
      <c r="J240" s="146" t="e">
        <f>SUM($H$28:$H240)</f>
        <v>#VALUE!</v>
      </c>
    </row>
    <row r="241" spans="1:10" s="132" customFormat="1" ht="13.5" customHeight="1" x14ac:dyDescent="0.2">
      <c r="A241" s="132" t="str">
        <f t="shared" si="43"/>
        <v/>
      </c>
      <c r="B241" s="145" t="str">
        <f t="shared" si="39"/>
        <v/>
      </c>
      <c r="C241" s="146" t="str">
        <f t="shared" si="44"/>
        <v/>
      </c>
      <c r="D241" s="146" t="str">
        <f t="shared" si="47"/>
        <v/>
      </c>
      <c r="E241" s="149" t="e">
        <f t="shared" si="40"/>
        <v>#VALUE!</v>
      </c>
      <c r="F241" s="146" t="e">
        <f t="shared" si="41"/>
        <v>#VALUE!</v>
      </c>
      <c r="G241" s="146" t="str">
        <f t="shared" si="45"/>
        <v/>
      </c>
      <c r="H241" s="146" t="str">
        <f t="shared" si="46"/>
        <v/>
      </c>
      <c r="I241" s="146" t="e">
        <f t="shared" si="42"/>
        <v>#VALUE!</v>
      </c>
      <c r="J241" s="146" t="e">
        <f>SUM($H$28:$H241)</f>
        <v>#VALUE!</v>
      </c>
    </row>
    <row r="242" spans="1:10" s="132" customFormat="1" ht="13.5" customHeight="1" x14ac:dyDescent="0.2">
      <c r="A242" s="132" t="str">
        <f t="shared" si="43"/>
        <v/>
      </c>
      <c r="B242" s="145" t="str">
        <f t="shared" si="39"/>
        <v/>
      </c>
      <c r="C242" s="146" t="str">
        <f t="shared" si="44"/>
        <v/>
      </c>
      <c r="D242" s="146" t="str">
        <f t="shared" si="47"/>
        <v/>
      </c>
      <c r="E242" s="149" t="e">
        <f t="shared" si="40"/>
        <v>#VALUE!</v>
      </c>
      <c r="F242" s="146" t="e">
        <f t="shared" si="41"/>
        <v>#VALUE!</v>
      </c>
      <c r="G242" s="146" t="str">
        <f t="shared" si="45"/>
        <v/>
      </c>
      <c r="H242" s="146" t="str">
        <f t="shared" si="46"/>
        <v/>
      </c>
      <c r="I242" s="146" t="e">
        <f t="shared" si="42"/>
        <v>#VALUE!</v>
      </c>
      <c r="J242" s="146" t="e">
        <f>SUM($H$28:$H242)</f>
        <v>#VALUE!</v>
      </c>
    </row>
    <row r="243" spans="1:10" s="132" customFormat="1" ht="13.5" customHeight="1" x14ac:dyDescent="0.2">
      <c r="A243" s="132" t="str">
        <f t="shared" si="43"/>
        <v/>
      </c>
      <c r="B243" s="147" t="str">
        <f t="shared" si="39"/>
        <v/>
      </c>
      <c r="C243" s="146" t="str">
        <f t="shared" si="44"/>
        <v/>
      </c>
      <c r="D243" s="146" t="str">
        <f t="shared" si="47"/>
        <v/>
      </c>
      <c r="E243" s="149" t="e">
        <f t="shared" si="40"/>
        <v>#VALUE!</v>
      </c>
      <c r="F243" s="146" t="e">
        <f t="shared" si="41"/>
        <v>#VALUE!</v>
      </c>
      <c r="G243" s="146" t="str">
        <f t="shared" si="45"/>
        <v/>
      </c>
      <c r="H243" s="146" t="str">
        <f t="shared" si="46"/>
        <v/>
      </c>
      <c r="I243" s="146" t="e">
        <f t="shared" si="42"/>
        <v>#VALUE!</v>
      </c>
      <c r="J243" s="146" t="e">
        <f>SUM($H$28:$H243)</f>
        <v>#VALUE!</v>
      </c>
    </row>
    <row r="244" spans="1:10" s="132" customFormat="1" ht="13.5" customHeight="1" x14ac:dyDescent="0.2">
      <c r="A244" s="132" t="str">
        <f t="shared" si="43"/>
        <v/>
      </c>
      <c r="B244" s="145" t="str">
        <f t="shared" si="39"/>
        <v/>
      </c>
      <c r="C244" s="146" t="str">
        <f t="shared" si="44"/>
        <v/>
      </c>
      <c r="D244" s="146" t="str">
        <f t="shared" si="47"/>
        <v/>
      </c>
      <c r="E244" s="149" t="e">
        <f t="shared" si="40"/>
        <v>#VALUE!</v>
      </c>
      <c r="F244" s="146" t="e">
        <f t="shared" si="41"/>
        <v>#VALUE!</v>
      </c>
      <c r="G244" s="146" t="str">
        <f t="shared" si="45"/>
        <v/>
      </c>
      <c r="H244" s="146" t="str">
        <f t="shared" si="46"/>
        <v/>
      </c>
      <c r="I244" s="146" t="e">
        <f t="shared" si="42"/>
        <v>#VALUE!</v>
      </c>
      <c r="J244" s="146" t="e">
        <f>SUM($H$28:$H244)</f>
        <v>#VALUE!</v>
      </c>
    </row>
    <row r="245" spans="1:10" s="132" customFormat="1" ht="13.5" customHeight="1" x14ac:dyDescent="0.2">
      <c r="A245" s="132" t="str">
        <f t="shared" si="43"/>
        <v/>
      </c>
      <c r="B245" s="145" t="str">
        <f t="shared" si="39"/>
        <v/>
      </c>
      <c r="C245" s="146" t="str">
        <f t="shared" si="44"/>
        <v/>
      </c>
      <c r="D245" s="146" t="str">
        <f t="shared" si="47"/>
        <v/>
      </c>
      <c r="E245" s="149" t="e">
        <f t="shared" si="40"/>
        <v>#VALUE!</v>
      </c>
      <c r="F245" s="146" t="e">
        <f t="shared" si="41"/>
        <v>#VALUE!</v>
      </c>
      <c r="G245" s="146" t="str">
        <f t="shared" si="45"/>
        <v/>
      </c>
      <c r="H245" s="146" t="str">
        <f t="shared" si="46"/>
        <v/>
      </c>
      <c r="I245" s="146" t="e">
        <f t="shared" si="42"/>
        <v>#VALUE!</v>
      </c>
      <c r="J245" s="146" t="e">
        <f>SUM($H$28:$H245)</f>
        <v>#VALUE!</v>
      </c>
    </row>
    <row r="246" spans="1:10" s="132" customFormat="1" ht="13.5" customHeight="1" x14ac:dyDescent="0.2">
      <c r="A246" s="132" t="str">
        <f t="shared" si="43"/>
        <v/>
      </c>
      <c r="B246" s="145" t="str">
        <f t="shared" si="39"/>
        <v/>
      </c>
      <c r="C246" s="146" t="str">
        <f t="shared" si="44"/>
        <v/>
      </c>
      <c r="D246" s="146" t="str">
        <f t="shared" si="47"/>
        <v/>
      </c>
      <c r="E246" s="149" t="e">
        <f t="shared" si="40"/>
        <v>#VALUE!</v>
      </c>
      <c r="F246" s="146" t="e">
        <f t="shared" si="41"/>
        <v>#VALUE!</v>
      </c>
      <c r="G246" s="146" t="str">
        <f t="shared" si="45"/>
        <v/>
      </c>
      <c r="H246" s="146" t="str">
        <f t="shared" si="46"/>
        <v/>
      </c>
      <c r="I246" s="146" t="e">
        <f t="shared" si="42"/>
        <v>#VALUE!</v>
      </c>
      <c r="J246" s="146" t="e">
        <f>SUM($H$28:$H246)</f>
        <v>#VALUE!</v>
      </c>
    </row>
    <row r="247" spans="1:10" s="132" customFormat="1" ht="13.5" customHeight="1" x14ac:dyDescent="0.2">
      <c r="A247" s="132" t="str">
        <f t="shared" si="43"/>
        <v/>
      </c>
      <c r="B247" s="145" t="str">
        <f t="shared" si="39"/>
        <v/>
      </c>
      <c r="C247" s="146" t="str">
        <f t="shared" si="44"/>
        <v/>
      </c>
      <c r="D247" s="146" t="str">
        <f t="shared" si="47"/>
        <v/>
      </c>
      <c r="E247" s="149" t="e">
        <f t="shared" si="40"/>
        <v>#VALUE!</v>
      </c>
      <c r="F247" s="146" t="e">
        <f t="shared" si="41"/>
        <v>#VALUE!</v>
      </c>
      <c r="G247" s="146" t="str">
        <f t="shared" si="45"/>
        <v/>
      </c>
      <c r="H247" s="146" t="str">
        <f t="shared" si="46"/>
        <v/>
      </c>
      <c r="I247" s="146" t="e">
        <f t="shared" si="42"/>
        <v>#VALUE!</v>
      </c>
      <c r="J247" s="146" t="e">
        <f>SUM($H$28:$H247)</f>
        <v>#VALUE!</v>
      </c>
    </row>
    <row r="248" spans="1:10" s="132" customFormat="1" ht="13.5" customHeight="1" x14ac:dyDescent="0.2">
      <c r="A248" s="132" t="str">
        <f t="shared" si="43"/>
        <v/>
      </c>
      <c r="B248" s="145" t="str">
        <f t="shared" si="39"/>
        <v/>
      </c>
      <c r="C248" s="146" t="str">
        <f t="shared" si="44"/>
        <v/>
      </c>
      <c r="D248" s="146" t="str">
        <f t="shared" si="47"/>
        <v/>
      </c>
      <c r="E248" s="149" t="e">
        <f t="shared" si="40"/>
        <v>#VALUE!</v>
      </c>
      <c r="F248" s="146" t="e">
        <f t="shared" si="41"/>
        <v>#VALUE!</v>
      </c>
      <c r="G248" s="146" t="str">
        <f t="shared" si="45"/>
        <v/>
      </c>
      <c r="H248" s="146" t="str">
        <f t="shared" si="46"/>
        <v/>
      </c>
      <c r="I248" s="146" t="e">
        <f t="shared" si="42"/>
        <v>#VALUE!</v>
      </c>
      <c r="J248" s="146" t="e">
        <f>SUM($H$28:$H248)</f>
        <v>#VALUE!</v>
      </c>
    </row>
    <row r="249" spans="1:10" s="132" customFormat="1" ht="13.5" customHeight="1" x14ac:dyDescent="0.2">
      <c r="A249" s="132" t="str">
        <f t="shared" si="43"/>
        <v/>
      </c>
      <c r="B249" s="145" t="str">
        <f t="shared" si="39"/>
        <v/>
      </c>
      <c r="C249" s="146" t="str">
        <f t="shared" si="44"/>
        <v/>
      </c>
      <c r="D249" s="146" t="str">
        <f t="shared" si="47"/>
        <v/>
      </c>
      <c r="E249" s="149" t="e">
        <f t="shared" si="40"/>
        <v>#VALUE!</v>
      </c>
      <c r="F249" s="146" t="e">
        <f t="shared" si="41"/>
        <v>#VALUE!</v>
      </c>
      <c r="G249" s="146" t="str">
        <f t="shared" si="45"/>
        <v/>
      </c>
      <c r="H249" s="146" t="str">
        <f t="shared" si="46"/>
        <v/>
      </c>
      <c r="I249" s="146" t="e">
        <f t="shared" si="42"/>
        <v>#VALUE!</v>
      </c>
      <c r="J249" s="146" t="e">
        <f>SUM($H$28:$H249)</f>
        <v>#VALUE!</v>
      </c>
    </row>
    <row r="250" spans="1:10" s="132" customFormat="1" ht="13.5" customHeight="1" x14ac:dyDescent="0.2">
      <c r="A250" s="132" t="str">
        <f t="shared" si="43"/>
        <v/>
      </c>
      <c r="B250" s="145" t="str">
        <f t="shared" si="39"/>
        <v/>
      </c>
      <c r="C250" s="146" t="str">
        <f t="shared" si="44"/>
        <v/>
      </c>
      <c r="D250" s="146" t="str">
        <f t="shared" si="47"/>
        <v/>
      </c>
      <c r="E250" s="149" t="e">
        <f t="shared" si="40"/>
        <v>#VALUE!</v>
      </c>
      <c r="F250" s="146" t="e">
        <f t="shared" si="41"/>
        <v>#VALUE!</v>
      </c>
      <c r="G250" s="146" t="str">
        <f t="shared" si="45"/>
        <v/>
      </c>
      <c r="H250" s="146" t="str">
        <f t="shared" si="46"/>
        <v/>
      </c>
      <c r="I250" s="146" t="e">
        <f t="shared" si="42"/>
        <v>#VALUE!</v>
      </c>
      <c r="J250" s="146" t="e">
        <f>SUM($H$28:$H250)</f>
        <v>#VALUE!</v>
      </c>
    </row>
    <row r="251" spans="1:10" s="132" customFormat="1" ht="13.5" customHeight="1" x14ac:dyDescent="0.2">
      <c r="A251" s="132" t="str">
        <f t="shared" si="43"/>
        <v/>
      </c>
      <c r="B251" s="145" t="str">
        <f t="shared" si="39"/>
        <v/>
      </c>
      <c r="C251" s="146" t="str">
        <f t="shared" si="44"/>
        <v/>
      </c>
      <c r="D251" s="146" t="str">
        <f t="shared" si="47"/>
        <v/>
      </c>
      <c r="E251" s="149" t="e">
        <f t="shared" si="40"/>
        <v>#VALUE!</v>
      </c>
      <c r="F251" s="146" t="e">
        <f t="shared" si="41"/>
        <v>#VALUE!</v>
      </c>
      <c r="G251" s="146" t="str">
        <f t="shared" si="45"/>
        <v/>
      </c>
      <c r="H251" s="146" t="str">
        <f t="shared" si="46"/>
        <v/>
      </c>
      <c r="I251" s="146" t="e">
        <f t="shared" si="42"/>
        <v>#VALUE!</v>
      </c>
      <c r="J251" s="146" t="e">
        <f>SUM($H$28:$H251)</f>
        <v>#VALUE!</v>
      </c>
    </row>
    <row r="252" spans="1:10" s="132" customFormat="1" ht="13.5" customHeight="1" x14ac:dyDescent="0.2">
      <c r="A252" s="132" t="str">
        <f t="shared" si="43"/>
        <v/>
      </c>
      <c r="B252" s="145" t="str">
        <f t="shared" si="39"/>
        <v/>
      </c>
      <c r="C252" s="146" t="str">
        <f t="shared" si="44"/>
        <v/>
      </c>
      <c r="D252" s="146" t="str">
        <f t="shared" si="47"/>
        <v/>
      </c>
      <c r="E252" s="149" t="e">
        <f t="shared" si="40"/>
        <v>#VALUE!</v>
      </c>
      <c r="F252" s="146" t="e">
        <f t="shared" si="41"/>
        <v>#VALUE!</v>
      </c>
      <c r="G252" s="146" t="str">
        <f t="shared" si="45"/>
        <v/>
      </c>
      <c r="H252" s="146" t="str">
        <f t="shared" si="46"/>
        <v/>
      </c>
      <c r="I252" s="146" t="e">
        <f t="shared" si="42"/>
        <v>#VALUE!</v>
      </c>
      <c r="J252" s="146" t="e">
        <f>SUM($H$28:$H252)</f>
        <v>#VALUE!</v>
      </c>
    </row>
    <row r="253" spans="1:10" s="132" customFormat="1" ht="13.5" customHeight="1" x14ac:dyDescent="0.2">
      <c r="A253" s="132" t="str">
        <f t="shared" si="43"/>
        <v/>
      </c>
      <c r="B253" s="145" t="str">
        <f t="shared" si="39"/>
        <v/>
      </c>
      <c r="C253" s="146" t="str">
        <f t="shared" si="44"/>
        <v/>
      </c>
      <c r="D253" s="146" t="str">
        <f t="shared" si="47"/>
        <v/>
      </c>
      <c r="E253" s="149" t="e">
        <f t="shared" si="40"/>
        <v>#VALUE!</v>
      </c>
      <c r="F253" s="146" t="e">
        <f t="shared" si="41"/>
        <v>#VALUE!</v>
      </c>
      <c r="G253" s="146" t="str">
        <f t="shared" si="45"/>
        <v/>
      </c>
      <c r="H253" s="146" t="str">
        <f t="shared" si="46"/>
        <v/>
      </c>
      <c r="I253" s="146" t="e">
        <f t="shared" si="42"/>
        <v>#VALUE!</v>
      </c>
      <c r="J253" s="146" t="e">
        <f>SUM($H$28:$H253)</f>
        <v>#VALUE!</v>
      </c>
    </row>
    <row r="254" spans="1:10" s="132" customFormat="1" ht="13.5" customHeight="1" x14ac:dyDescent="0.2">
      <c r="A254" s="132" t="str">
        <f t="shared" si="43"/>
        <v/>
      </c>
      <c r="B254" s="145" t="str">
        <f t="shared" si="39"/>
        <v/>
      </c>
      <c r="C254" s="146" t="str">
        <f t="shared" si="44"/>
        <v/>
      </c>
      <c r="D254" s="146" t="str">
        <f t="shared" si="47"/>
        <v/>
      </c>
      <c r="E254" s="149" t="e">
        <f t="shared" si="40"/>
        <v>#VALUE!</v>
      </c>
      <c r="F254" s="146" t="e">
        <f t="shared" si="41"/>
        <v>#VALUE!</v>
      </c>
      <c r="G254" s="146" t="str">
        <f t="shared" si="45"/>
        <v/>
      </c>
      <c r="H254" s="146" t="str">
        <f t="shared" si="46"/>
        <v/>
      </c>
      <c r="I254" s="146" t="e">
        <f t="shared" si="42"/>
        <v>#VALUE!</v>
      </c>
      <c r="J254" s="146" t="e">
        <f>SUM($H$28:$H254)</f>
        <v>#VALUE!</v>
      </c>
    </row>
    <row r="255" spans="1:10" s="132" customFormat="1" ht="13.5" customHeight="1" x14ac:dyDescent="0.2">
      <c r="A255" s="132" t="str">
        <f t="shared" si="43"/>
        <v/>
      </c>
      <c r="B255" s="147" t="str">
        <f t="shared" si="39"/>
        <v/>
      </c>
      <c r="C255" s="146" t="str">
        <f t="shared" si="44"/>
        <v/>
      </c>
      <c r="D255" s="146" t="str">
        <f t="shared" si="47"/>
        <v/>
      </c>
      <c r="E255" s="149" t="e">
        <f t="shared" si="40"/>
        <v>#VALUE!</v>
      </c>
      <c r="F255" s="146" t="e">
        <f t="shared" si="41"/>
        <v>#VALUE!</v>
      </c>
      <c r="G255" s="146" t="str">
        <f t="shared" si="45"/>
        <v/>
      </c>
      <c r="H255" s="146" t="str">
        <f t="shared" si="46"/>
        <v/>
      </c>
      <c r="I255" s="146" t="e">
        <f t="shared" si="42"/>
        <v>#VALUE!</v>
      </c>
      <c r="J255" s="146" t="e">
        <f>SUM($H$28:$H255)</f>
        <v>#VALUE!</v>
      </c>
    </row>
    <row r="256" spans="1:10" s="132" customFormat="1" ht="13.5" customHeight="1" x14ac:dyDescent="0.2">
      <c r="A256" s="132" t="str">
        <f t="shared" si="43"/>
        <v/>
      </c>
      <c r="B256" s="145" t="str">
        <f t="shared" si="39"/>
        <v/>
      </c>
      <c r="C256" s="146" t="str">
        <f t="shared" si="44"/>
        <v/>
      </c>
      <c r="D256" s="146" t="str">
        <f t="shared" si="47"/>
        <v/>
      </c>
      <c r="E256" s="149" t="e">
        <f t="shared" si="40"/>
        <v>#VALUE!</v>
      </c>
      <c r="F256" s="146" t="e">
        <f t="shared" si="41"/>
        <v>#VALUE!</v>
      </c>
      <c r="G256" s="146" t="str">
        <f t="shared" si="45"/>
        <v/>
      </c>
      <c r="H256" s="146" t="str">
        <f t="shared" si="46"/>
        <v/>
      </c>
      <c r="I256" s="146" t="e">
        <f t="shared" si="42"/>
        <v>#VALUE!</v>
      </c>
      <c r="J256" s="146" t="e">
        <f>SUM($H$28:$H256)</f>
        <v>#VALUE!</v>
      </c>
    </row>
    <row r="257" spans="1:10" s="132" customFormat="1" ht="13.5" customHeight="1" x14ac:dyDescent="0.2">
      <c r="A257" s="132" t="str">
        <f t="shared" si="43"/>
        <v/>
      </c>
      <c r="B257" s="145" t="str">
        <f t="shared" si="39"/>
        <v/>
      </c>
      <c r="C257" s="146" t="str">
        <f t="shared" si="44"/>
        <v/>
      </c>
      <c r="D257" s="146" t="str">
        <f t="shared" si="47"/>
        <v/>
      </c>
      <c r="E257" s="149" t="e">
        <f t="shared" si="40"/>
        <v>#VALUE!</v>
      </c>
      <c r="F257" s="146" t="e">
        <f t="shared" si="41"/>
        <v>#VALUE!</v>
      </c>
      <c r="G257" s="146" t="str">
        <f t="shared" si="45"/>
        <v/>
      </c>
      <c r="H257" s="146" t="str">
        <f t="shared" si="46"/>
        <v/>
      </c>
      <c r="I257" s="146" t="e">
        <f t="shared" si="42"/>
        <v>#VALUE!</v>
      </c>
      <c r="J257" s="146" t="e">
        <f>SUM($H$28:$H257)</f>
        <v>#VALUE!</v>
      </c>
    </row>
    <row r="258" spans="1:10" s="132" customFormat="1" ht="13.5" customHeight="1" x14ac:dyDescent="0.2">
      <c r="A258" s="132" t="str">
        <f t="shared" si="43"/>
        <v/>
      </c>
      <c r="B258" s="145" t="str">
        <f t="shared" si="39"/>
        <v/>
      </c>
      <c r="C258" s="146" t="str">
        <f t="shared" si="44"/>
        <v/>
      </c>
      <c r="D258" s="146" t="str">
        <f t="shared" si="47"/>
        <v/>
      </c>
      <c r="E258" s="149" t="e">
        <f t="shared" si="40"/>
        <v>#VALUE!</v>
      </c>
      <c r="F258" s="146" t="e">
        <f t="shared" si="41"/>
        <v>#VALUE!</v>
      </c>
      <c r="G258" s="146" t="str">
        <f t="shared" si="45"/>
        <v/>
      </c>
      <c r="H258" s="146" t="str">
        <f t="shared" si="46"/>
        <v/>
      </c>
      <c r="I258" s="146" t="e">
        <f t="shared" si="42"/>
        <v>#VALUE!</v>
      </c>
      <c r="J258" s="146" t="e">
        <f>SUM($H$28:$H258)</f>
        <v>#VALUE!</v>
      </c>
    </row>
    <row r="259" spans="1:10" s="132" customFormat="1" ht="13.5" customHeight="1" x14ac:dyDescent="0.2">
      <c r="A259" s="132" t="str">
        <f t="shared" si="43"/>
        <v/>
      </c>
      <c r="B259" s="145" t="str">
        <f t="shared" si="39"/>
        <v/>
      </c>
      <c r="C259" s="146" t="str">
        <f t="shared" si="44"/>
        <v/>
      </c>
      <c r="D259" s="146" t="str">
        <f t="shared" si="47"/>
        <v/>
      </c>
      <c r="E259" s="149" t="e">
        <f t="shared" si="40"/>
        <v>#VALUE!</v>
      </c>
      <c r="F259" s="146" t="e">
        <f t="shared" si="41"/>
        <v>#VALUE!</v>
      </c>
      <c r="G259" s="146" t="str">
        <f t="shared" si="45"/>
        <v/>
      </c>
      <c r="H259" s="146" t="str">
        <f t="shared" si="46"/>
        <v/>
      </c>
      <c r="I259" s="146" t="e">
        <f t="shared" si="42"/>
        <v>#VALUE!</v>
      </c>
      <c r="J259" s="146" t="e">
        <f>SUM($H$28:$H259)</f>
        <v>#VALUE!</v>
      </c>
    </row>
    <row r="260" spans="1:10" s="132" customFormat="1" ht="13.5" customHeight="1" x14ac:dyDescent="0.2">
      <c r="A260" s="132" t="str">
        <f t="shared" si="43"/>
        <v/>
      </c>
      <c r="B260" s="145" t="str">
        <f t="shared" si="39"/>
        <v/>
      </c>
      <c r="C260" s="146" t="str">
        <f t="shared" si="44"/>
        <v/>
      </c>
      <c r="D260" s="146" t="str">
        <f t="shared" si="47"/>
        <v/>
      </c>
      <c r="E260" s="149" t="e">
        <f t="shared" si="40"/>
        <v>#VALUE!</v>
      </c>
      <c r="F260" s="146" t="e">
        <f t="shared" si="41"/>
        <v>#VALUE!</v>
      </c>
      <c r="G260" s="146" t="str">
        <f t="shared" si="45"/>
        <v/>
      </c>
      <c r="H260" s="146" t="str">
        <f t="shared" si="46"/>
        <v/>
      </c>
      <c r="I260" s="146" t="e">
        <f t="shared" si="42"/>
        <v>#VALUE!</v>
      </c>
      <c r="J260" s="146" t="e">
        <f>SUM($H$28:$H260)</f>
        <v>#VALUE!</v>
      </c>
    </row>
    <row r="261" spans="1:10" s="132" customFormat="1" ht="13.5" customHeight="1" x14ac:dyDescent="0.2">
      <c r="A261" s="132" t="str">
        <f t="shared" si="43"/>
        <v/>
      </c>
      <c r="B261" s="145" t="str">
        <f t="shared" si="39"/>
        <v/>
      </c>
      <c r="C261" s="146" t="str">
        <f t="shared" si="44"/>
        <v/>
      </c>
      <c r="D261" s="146" t="str">
        <f t="shared" si="47"/>
        <v/>
      </c>
      <c r="E261" s="149" t="e">
        <f t="shared" si="40"/>
        <v>#VALUE!</v>
      </c>
      <c r="F261" s="146" t="e">
        <f t="shared" si="41"/>
        <v>#VALUE!</v>
      </c>
      <c r="G261" s="146" t="str">
        <f t="shared" si="45"/>
        <v/>
      </c>
      <c r="H261" s="146" t="str">
        <f t="shared" si="46"/>
        <v/>
      </c>
      <c r="I261" s="146" t="e">
        <f t="shared" si="42"/>
        <v>#VALUE!</v>
      </c>
      <c r="J261" s="146" t="e">
        <f>SUM($H$28:$H261)</f>
        <v>#VALUE!</v>
      </c>
    </row>
    <row r="262" spans="1:10" s="132" customFormat="1" ht="13.5" customHeight="1" x14ac:dyDescent="0.2">
      <c r="A262" s="132" t="str">
        <f t="shared" si="43"/>
        <v/>
      </c>
      <c r="B262" s="145" t="str">
        <f t="shared" si="39"/>
        <v/>
      </c>
      <c r="C262" s="146" t="str">
        <f t="shared" si="44"/>
        <v/>
      </c>
      <c r="D262" s="146" t="str">
        <f t="shared" si="47"/>
        <v/>
      </c>
      <c r="E262" s="149" t="e">
        <f t="shared" si="40"/>
        <v>#VALUE!</v>
      </c>
      <c r="F262" s="146" t="e">
        <f t="shared" si="41"/>
        <v>#VALUE!</v>
      </c>
      <c r="G262" s="146" t="str">
        <f t="shared" si="45"/>
        <v/>
      </c>
      <c r="H262" s="146" t="str">
        <f t="shared" si="46"/>
        <v/>
      </c>
      <c r="I262" s="146" t="e">
        <f t="shared" si="42"/>
        <v>#VALUE!</v>
      </c>
      <c r="J262" s="146" t="e">
        <f>SUM($H$28:$H262)</f>
        <v>#VALUE!</v>
      </c>
    </row>
    <row r="263" spans="1:10" s="132" customFormat="1" ht="13.5" customHeight="1" x14ac:dyDescent="0.2">
      <c r="A263" s="132" t="str">
        <f t="shared" si="43"/>
        <v/>
      </c>
      <c r="B263" s="145" t="str">
        <f t="shared" si="39"/>
        <v/>
      </c>
      <c r="C263" s="146" t="str">
        <f t="shared" si="44"/>
        <v/>
      </c>
      <c r="D263" s="146" t="str">
        <f t="shared" si="47"/>
        <v/>
      </c>
      <c r="E263" s="149" t="e">
        <f t="shared" si="40"/>
        <v>#VALUE!</v>
      </c>
      <c r="F263" s="146" t="e">
        <f t="shared" si="41"/>
        <v>#VALUE!</v>
      </c>
      <c r="G263" s="146" t="str">
        <f t="shared" si="45"/>
        <v/>
      </c>
      <c r="H263" s="146" t="str">
        <f t="shared" si="46"/>
        <v/>
      </c>
      <c r="I263" s="146" t="e">
        <f t="shared" si="42"/>
        <v>#VALUE!</v>
      </c>
      <c r="J263" s="146" t="e">
        <f>SUM($H$28:$H263)</f>
        <v>#VALUE!</v>
      </c>
    </row>
    <row r="264" spans="1:10" s="132" customFormat="1" ht="13.5" customHeight="1" x14ac:dyDescent="0.2">
      <c r="A264" s="132" t="str">
        <f t="shared" si="43"/>
        <v/>
      </c>
      <c r="B264" s="145" t="str">
        <f t="shared" si="39"/>
        <v/>
      </c>
      <c r="C264" s="146" t="str">
        <f t="shared" si="44"/>
        <v/>
      </c>
      <c r="D264" s="146" t="str">
        <f t="shared" si="47"/>
        <v/>
      </c>
      <c r="E264" s="149" t="e">
        <f t="shared" si="40"/>
        <v>#VALUE!</v>
      </c>
      <c r="F264" s="146" t="e">
        <f t="shared" si="41"/>
        <v>#VALUE!</v>
      </c>
      <c r="G264" s="146" t="str">
        <f t="shared" si="45"/>
        <v/>
      </c>
      <c r="H264" s="146" t="str">
        <f t="shared" si="46"/>
        <v/>
      </c>
      <c r="I264" s="146" t="e">
        <f t="shared" si="42"/>
        <v>#VALUE!</v>
      </c>
      <c r="J264" s="146" t="e">
        <f>SUM($H$28:$H264)</f>
        <v>#VALUE!</v>
      </c>
    </row>
    <row r="265" spans="1:10" s="132" customFormat="1" ht="13.5" customHeight="1" x14ac:dyDescent="0.2">
      <c r="A265" s="132" t="str">
        <f t="shared" si="43"/>
        <v/>
      </c>
      <c r="B265" s="145" t="str">
        <f t="shared" si="39"/>
        <v/>
      </c>
      <c r="C265" s="146" t="str">
        <f t="shared" si="44"/>
        <v/>
      </c>
      <c r="D265" s="146" t="str">
        <f t="shared" si="47"/>
        <v/>
      </c>
      <c r="E265" s="149" t="e">
        <f t="shared" si="40"/>
        <v>#VALUE!</v>
      </c>
      <c r="F265" s="146" t="e">
        <f t="shared" si="41"/>
        <v>#VALUE!</v>
      </c>
      <c r="G265" s="146" t="str">
        <f t="shared" si="45"/>
        <v/>
      </c>
      <c r="H265" s="146" t="str">
        <f t="shared" si="46"/>
        <v/>
      </c>
      <c r="I265" s="146" t="e">
        <f t="shared" si="42"/>
        <v>#VALUE!</v>
      </c>
      <c r="J265" s="146" t="e">
        <f>SUM($H$28:$H265)</f>
        <v>#VALUE!</v>
      </c>
    </row>
    <row r="266" spans="1:10" s="132" customFormat="1" ht="13.5" customHeight="1" x14ac:dyDescent="0.2">
      <c r="A266" s="132" t="str">
        <f t="shared" si="43"/>
        <v/>
      </c>
      <c r="B266" s="145" t="str">
        <f t="shared" si="39"/>
        <v/>
      </c>
      <c r="C266" s="146" t="str">
        <f t="shared" si="44"/>
        <v/>
      </c>
      <c r="D266" s="146" t="str">
        <f t="shared" si="47"/>
        <v/>
      </c>
      <c r="E266" s="149" t="e">
        <f t="shared" si="40"/>
        <v>#VALUE!</v>
      </c>
      <c r="F266" s="146" t="e">
        <f t="shared" si="41"/>
        <v>#VALUE!</v>
      </c>
      <c r="G266" s="146" t="str">
        <f t="shared" si="45"/>
        <v/>
      </c>
      <c r="H266" s="146" t="str">
        <f t="shared" si="46"/>
        <v/>
      </c>
      <c r="I266" s="146" t="e">
        <f t="shared" si="42"/>
        <v>#VALUE!</v>
      </c>
      <c r="J266" s="146" t="e">
        <f>SUM($H$28:$H266)</f>
        <v>#VALUE!</v>
      </c>
    </row>
    <row r="267" spans="1:10" s="132" customFormat="1" ht="13.5" customHeight="1" x14ac:dyDescent="0.2">
      <c r="A267" s="132" t="str">
        <f t="shared" si="43"/>
        <v/>
      </c>
      <c r="B267" s="147" t="str">
        <f t="shared" si="39"/>
        <v/>
      </c>
      <c r="C267" s="146" t="str">
        <f t="shared" si="44"/>
        <v/>
      </c>
      <c r="D267" s="146" t="str">
        <f t="shared" si="47"/>
        <v/>
      </c>
      <c r="E267" s="149" t="e">
        <f t="shared" si="40"/>
        <v>#VALUE!</v>
      </c>
      <c r="F267" s="146" t="e">
        <f t="shared" si="41"/>
        <v>#VALUE!</v>
      </c>
      <c r="G267" s="146" t="str">
        <f t="shared" si="45"/>
        <v/>
      </c>
      <c r="H267" s="146" t="str">
        <f t="shared" si="46"/>
        <v/>
      </c>
      <c r="I267" s="146" t="e">
        <f t="shared" si="42"/>
        <v>#VALUE!</v>
      </c>
      <c r="J267" s="146" t="e">
        <f>SUM($H$28:$H267)</f>
        <v>#VALUE!</v>
      </c>
    </row>
    <row r="268" spans="1:10" s="132" customFormat="1" ht="13.5" customHeight="1" x14ac:dyDescent="0.2">
      <c r="A268" s="132" t="str">
        <f t="shared" si="43"/>
        <v/>
      </c>
      <c r="B268" s="145" t="str">
        <f t="shared" si="39"/>
        <v/>
      </c>
      <c r="C268" s="146" t="str">
        <f t="shared" si="44"/>
        <v/>
      </c>
      <c r="D268" s="146" t="str">
        <f t="shared" si="47"/>
        <v/>
      </c>
      <c r="E268" s="149" t="e">
        <f t="shared" si="40"/>
        <v>#VALUE!</v>
      </c>
      <c r="F268" s="146" t="e">
        <f t="shared" si="41"/>
        <v>#VALUE!</v>
      </c>
      <c r="G268" s="146" t="str">
        <f t="shared" si="45"/>
        <v/>
      </c>
      <c r="H268" s="146" t="str">
        <f t="shared" si="46"/>
        <v/>
      </c>
      <c r="I268" s="146" t="e">
        <f t="shared" si="42"/>
        <v>#VALUE!</v>
      </c>
      <c r="J268" s="146" t="e">
        <f>SUM($H$28:$H268)</f>
        <v>#VALUE!</v>
      </c>
    </row>
    <row r="269" spans="1:10" s="132" customFormat="1" ht="13.5" customHeight="1" x14ac:dyDescent="0.2">
      <c r="A269" s="132" t="str">
        <f t="shared" si="43"/>
        <v/>
      </c>
      <c r="B269" s="145" t="str">
        <f t="shared" si="39"/>
        <v/>
      </c>
      <c r="C269" s="146" t="str">
        <f t="shared" si="44"/>
        <v/>
      </c>
      <c r="D269" s="146" t="str">
        <f t="shared" si="47"/>
        <v/>
      </c>
      <c r="E269" s="149" t="e">
        <f t="shared" si="40"/>
        <v>#VALUE!</v>
      </c>
      <c r="F269" s="146" t="e">
        <f t="shared" si="41"/>
        <v>#VALUE!</v>
      </c>
      <c r="G269" s="146" t="str">
        <f t="shared" si="45"/>
        <v/>
      </c>
      <c r="H269" s="146" t="str">
        <f t="shared" si="46"/>
        <v/>
      </c>
      <c r="I269" s="146" t="e">
        <f t="shared" si="42"/>
        <v>#VALUE!</v>
      </c>
      <c r="J269" s="146" t="e">
        <f>SUM($H$28:$H269)</f>
        <v>#VALUE!</v>
      </c>
    </row>
    <row r="270" spans="1:10" s="132" customFormat="1" ht="13.5" customHeight="1" x14ac:dyDescent="0.2">
      <c r="A270" s="132" t="str">
        <f t="shared" si="43"/>
        <v/>
      </c>
      <c r="B270" s="145" t="str">
        <f t="shared" si="39"/>
        <v/>
      </c>
      <c r="C270" s="146" t="str">
        <f t="shared" si="44"/>
        <v/>
      </c>
      <c r="D270" s="146" t="str">
        <f t="shared" si="47"/>
        <v/>
      </c>
      <c r="E270" s="149" t="e">
        <f t="shared" si="40"/>
        <v>#VALUE!</v>
      </c>
      <c r="F270" s="146" t="e">
        <f t="shared" si="41"/>
        <v>#VALUE!</v>
      </c>
      <c r="G270" s="146" t="str">
        <f t="shared" si="45"/>
        <v/>
      </c>
      <c r="H270" s="146" t="str">
        <f t="shared" si="46"/>
        <v/>
      </c>
      <c r="I270" s="146" t="e">
        <f t="shared" si="42"/>
        <v>#VALUE!</v>
      </c>
      <c r="J270" s="146" t="e">
        <f>SUM($H$28:$H270)</f>
        <v>#VALUE!</v>
      </c>
    </row>
    <row r="271" spans="1:10" s="132" customFormat="1" ht="13.5" customHeight="1" x14ac:dyDescent="0.2">
      <c r="A271" s="132" t="str">
        <f t="shared" si="43"/>
        <v/>
      </c>
      <c r="B271" s="145" t="str">
        <f t="shared" si="39"/>
        <v/>
      </c>
      <c r="C271" s="146" t="str">
        <f t="shared" si="44"/>
        <v/>
      </c>
      <c r="D271" s="146" t="str">
        <f t="shared" si="47"/>
        <v/>
      </c>
      <c r="E271" s="149" t="e">
        <f t="shared" si="40"/>
        <v>#VALUE!</v>
      </c>
      <c r="F271" s="146" t="e">
        <f t="shared" si="41"/>
        <v>#VALUE!</v>
      </c>
      <c r="G271" s="146" t="str">
        <f t="shared" si="45"/>
        <v/>
      </c>
      <c r="H271" s="146" t="str">
        <f t="shared" si="46"/>
        <v/>
      </c>
      <c r="I271" s="146" t="e">
        <f t="shared" si="42"/>
        <v>#VALUE!</v>
      </c>
      <c r="J271" s="146" t="e">
        <f>SUM($H$28:$H271)</f>
        <v>#VALUE!</v>
      </c>
    </row>
    <row r="272" spans="1:10" s="132" customFormat="1" ht="13.5" customHeight="1" x14ac:dyDescent="0.2">
      <c r="A272" s="132" t="str">
        <f t="shared" si="43"/>
        <v/>
      </c>
      <c r="B272" s="145" t="str">
        <f t="shared" si="39"/>
        <v/>
      </c>
      <c r="C272" s="146" t="str">
        <f t="shared" si="44"/>
        <v/>
      </c>
      <c r="D272" s="146" t="str">
        <f t="shared" si="47"/>
        <v/>
      </c>
      <c r="E272" s="149" t="e">
        <f t="shared" si="40"/>
        <v>#VALUE!</v>
      </c>
      <c r="F272" s="146" t="e">
        <f t="shared" si="41"/>
        <v>#VALUE!</v>
      </c>
      <c r="G272" s="146" t="str">
        <f t="shared" si="45"/>
        <v/>
      </c>
      <c r="H272" s="146" t="str">
        <f t="shared" si="46"/>
        <v/>
      </c>
      <c r="I272" s="146" t="e">
        <f t="shared" si="42"/>
        <v>#VALUE!</v>
      </c>
      <c r="J272" s="146" t="e">
        <f>SUM($H$28:$H272)</f>
        <v>#VALUE!</v>
      </c>
    </row>
    <row r="273" spans="1:10" s="132" customFormat="1" ht="13.5" customHeight="1" x14ac:dyDescent="0.2">
      <c r="A273" s="132" t="str">
        <f t="shared" si="43"/>
        <v/>
      </c>
      <c r="B273" s="145" t="str">
        <f t="shared" si="39"/>
        <v/>
      </c>
      <c r="C273" s="146" t="str">
        <f t="shared" si="44"/>
        <v/>
      </c>
      <c r="D273" s="146" t="str">
        <f t="shared" si="47"/>
        <v/>
      </c>
      <c r="E273" s="149" t="e">
        <f t="shared" si="40"/>
        <v>#VALUE!</v>
      </c>
      <c r="F273" s="146" t="e">
        <f t="shared" si="41"/>
        <v>#VALUE!</v>
      </c>
      <c r="G273" s="146" t="str">
        <f t="shared" si="45"/>
        <v/>
      </c>
      <c r="H273" s="146" t="str">
        <f t="shared" si="46"/>
        <v/>
      </c>
      <c r="I273" s="146" t="e">
        <f t="shared" si="42"/>
        <v>#VALUE!</v>
      </c>
      <c r="J273" s="146" t="e">
        <f>SUM($H$28:$H273)</f>
        <v>#VALUE!</v>
      </c>
    </row>
    <row r="274" spans="1:10" s="132" customFormat="1" ht="13.5" customHeight="1" x14ac:dyDescent="0.2">
      <c r="A274" s="132" t="str">
        <f t="shared" si="43"/>
        <v/>
      </c>
      <c r="B274" s="145" t="str">
        <f t="shared" si="39"/>
        <v/>
      </c>
      <c r="C274" s="146" t="str">
        <f t="shared" si="44"/>
        <v/>
      </c>
      <c r="D274" s="146" t="str">
        <f t="shared" si="47"/>
        <v/>
      </c>
      <c r="E274" s="149" t="e">
        <f t="shared" si="40"/>
        <v>#VALUE!</v>
      </c>
      <c r="F274" s="146" t="e">
        <f t="shared" si="41"/>
        <v>#VALUE!</v>
      </c>
      <c r="G274" s="146" t="str">
        <f t="shared" si="45"/>
        <v/>
      </c>
      <c r="H274" s="146" t="str">
        <f t="shared" si="46"/>
        <v/>
      </c>
      <c r="I274" s="146" t="e">
        <f t="shared" si="42"/>
        <v>#VALUE!</v>
      </c>
      <c r="J274" s="146" t="e">
        <f>SUM($H$28:$H274)</f>
        <v>#VALUE!</v>
      </c>
    </row>
    <row r="275" spans="1:10" s="132" customFormat="1" ht="13.5" customHeight="1" x14ac:dyDescent="0.2">
      <c r="A275" s="132" t="str">
        <f t="shared" si="43"/>
        <v/>
      </c>
      <c r="B275" s="145" t="str">
        <f t="shared" si="39"/>
        <v/>
      </c>
      <c r="C275" s="146" t="str">
        <f t="shared" si="44"/>
        <v/>
      </c>
      <c r="D275" s="146" t="str">
        <f t="shared" si="47"/>
        <v/>
      </c>
      <c r="E275" s="149" t="e">
        <f t="shared" si="40"/>
        <v>#VALUE!</v>
      </c>
      <c r="F275" s="146" t="e">
        <f t="shared" si="41"/>
        <v>#VALUE!</v>
      </c>
      <c r="G275" s="146" t="str">
        <f t="shared" si="45"/>
        <v/>
      </c>
      <c r="H275" s="146" t="str">
        <f t="shared" si="46"/>
        <v/>
      </c>
      <c r="I275" s="146" t="e">
        <f t="shared" si="42"/>
        <v>#VALUE!</v>
      </c>
      <c r="J275" s="146" t="e">
        <f>SUM($H$28:$H275)</f>
        <v>#VALUE!</v>
      </c>
    </row>
    <row r="276" spans="1:10" s="132" customFormat="1" ht="13.5" customHeight="1" x14ac:dyDescent="0.2">
      <c r="A276" s="132" t="str">
        <f t="shared" si="43"/>
        <v/>
      </c>
      <c r="B276" s="145" t="str">
        <f t="shared" si="39"/>
        <v/>
      </c>
      <c r="C276" s="146" t="str">
        <f t="shared" si="44"/>
        <v/>
      </c>
      <c r="D276" s="146" t="str">
        <f t="shared" si="47"/>
        <v/>
      </c>
      <c r="E276" s="149" t="e">
        <f t="shared" si="40"/>
        <v>#VALUE!</v>
      </c>
      <c r="F276" s="146" t="e">
        <f t="shared" si="41"/>
        <v>#VALUE!</v>
      </c>
      <c r="G276" s="146" t="str">
        <f t="shared" si="45"/>
        <v/>
      </c>
      <c r="H276" s="146" t="str">
        <f t="shared" si="46"/>
        <v/>
      </c>
      <c r="I276" s="146" t="e">
        <f t="shared" si="42"/>
        <v>#VALUE!</v>
      </c>
      <c r="J276" s="146" t="e">
        <f>SUM($H$28:$H276)</f>
        <v>#VALUE!</v>
      </c>
    </row>
    <row r="277" spans="1:10" s="132" customFormat="1" ht="13.5" customHeight="1" x14ac:dyDescent="0.2">
      <c r="A277" s="132" t="str">
        <f t="shared" si="43"/>
        <v/>
      </c>
      <c r="B277" s="145" t="str">
        <f t="shared" si="39"/>
        <v/>
      </c>
      <c r="C277" s="146" t="str">
        <f t="shared" si="44"/>
        <v/>
      </c>
      <c r="D277" s="146" t="str">
        <f t="shared" si="47"/>
        <v/>
      </c>
      <c r="E277" s="149" t="e">
        <f t="shared" si="40"/>
        <v>#VALUE!</v>
      </c>
      <c r="F277" s="146" t="e">
        <f t="shared" si="41"/>
        <v>#VALUE!</v>
      </c>
      <c r="G277" s="146" t="str">
        <f t="shared" si="45"/>
        <v/>
      </c>
      <c r="H277" s="146" t="str">
        <f t="shared" si="46"/>
        <v/>
      </c>
      <c r="I277" s="146" t="e">
        <f t="shared" si="42"/>
        <v>#VALUE!</v>
      </c>
      <c r="J277" s="146" t="e">
        <f>SUM($H$28:$H277)</f>
        <v>#VALUE!</v>
      </c>
    </row>
    <row r="278" spans="1:10" s="132" customFormat="1" ht="13.5" customHeight="1" x14ac:dyDescent="0.2">
      <c r="A278" s="132" t="str">
        <f t="shared" si="43"/>
        <v/>
      </c>
      <c r="B278" s="145" t="str">
        <f t="shared" si="39"/>
        <v/>
      </c>
      <c r="C278" s="146" t="str">
        <f t="shared" si="44"/>
        <v/>
      </c>
      <c r="D278" s="146" t="str">
        <f t="shared" si="47"/>
        <v/>
      </c>
      <c r="E278" s="149" t="e">
        <f t="shared" si="40"/>
        <v>#VALUE!</v>
      </c>
      <c r="F278" s="146" t="e">
        <f t="shared" si="41"/>
        <v>#VALUE!</v>
      </c>
      <c r="G278" s="146" t="str">
        <f t="shared" si="45"/>
        <v/>
      </c>
      <c r="H278" s="146" t="str">
        <f t="shared" si="46"/>
        <v/>
      </c>
      <c r="I278" s="146" t="e">
        <f t="shared" si="42"/>
        <v>#VALUE!</v>
      </c>
      <c r="J278" s="146" t="e">
        <f>SUM($H$28:$H278)</f>
        <v>#VALUE!</v>
      </c>
    </row>
    <row r="279" spans="1:10" s="132" customFormat="1" ht="13.5" customHeight="1" x14ac:dyDescent="0.2">
      <c r="A279" s="132" t="str">
        <f t="shared" si="43"/>
        <v/>
      </c>
      <c r="B279" s="147" t="str">
        <f t="shared" si="39"/>
        <v/>
      </c>
      <c r="C279" s="146" t="str">
        <f t="shared" si="44"/>
        <v/>
      </c>
      <c r="D279" s="146" t="str">
        <f t="shared" si="47"/>
        <v/>
      </c>
      <c r="E279" s="149" t="e">
        <f t="shared" si="40"/>
        <v>#VALUE!</v>
      </c>
      <c r="F279" s="146" t="e">
        <f t="shared" si="41"/>
        <v>#VALUE!</v>
      </c>
      <c r="G279" s="146" t="str">
        <f t="shared" si="45"/>
        <v/>
      </c>
      <c r="H279" s="146" t="str">
        <f t="shared" si="46"/>
        <v/>
      </c>
      <c r="I279" s="146" t="e">
        <f t="shared" si="42"/>
        <v>#VALUE!</v>
      </c>
      <c r="J279" s="146" t="e">
        <f>SUM($H$28:$H279)</f>
        <v>#VALUE!</v>
      </c>
    </row>
    <row r="280" spans="1:10" s="132" customFormat="1" ht="13.5" customHeight="1" x14ac:dyDescent="0.2">
      <c r="A280" s="132" t="str">
        <f t="shared" si="43"/>
        <v/>
      </c>
      <c r="B280" s="145" t="str">
        <f t="shared" si="39"/>
        <v/>
      </c>
      <c r="C280" s="146" t="str">
        <f t="shared" si="44"/>
        <v/>
      </c>
      <c r="D280" s="146" t="str">
        <f t="shared" si="47"/>
        <v/>
      </c>
      <c r="E280" s="149" t="e">
        <f t="shared" si="40"/>
        <v>#VALUE!</v>
      </c>
      <c r="F280" s="146" t="e">
        <f t="shared" si="41"/>
        <v>#VALUE!</v>
      </c>
      <c r="G280" s="146" t="str">
        <f t="shared" si="45"/>
        <v/>
      </c>
      <c r="H280" s="146" t="str">
        <f t="shared" si="46"/>
        <v/>
      </c>
      <c r="I280" s="146" t="e">
        <f t="shared" si="42"/>
        <v>#VALUE!</v>
      </c>
      <c r="J280" s="146" t="e">
        <f>SUM($H$28:$H280)</f>
        <v>#VALUE!</v>
      </c>
    </row>
    <row r="281" spans="1:10" s="132" customFormat="1" ht="13.5" customHeight="1" x14ac:dyDescent="0.2">
      <c r="A281" s="132" t="str">
        <f t="shared" si="43"/>
        <v/>
      </c>
      <c r="B281" s="145" t="str">
        <f t="shared" si="39"/>
        <v/>
      </c>
      <c r="C281" s="146" t="str">
        <f t="shared" si="44"/>
        <v/>
      </c>
      <c r="D281" s="146" t="str">
        <f t="shared" si="47"/>
        <v/>
      </c>
      <c r="E281" s="149" t="e">
        <f t="shared" si="40"/>
        <v>#VALUE!</v>
      </c>
      <c r="F281" s="146" t="e">
        <f t="shared" si="41"/>
        <v>#VALUE!</v>
      </c>
      <c r="G281" s="146" t="str">
        <f t="shared" si="45"/>
        <v/>
      </c>
      <c r="H281" s="146" t="str">
        <f t="shared" si="46"/>
        <v/>
      </c>
      <c r="I281" s="146" t="e">
        <f t="shared" si="42"/>
        <v>#VALUE!</v>
      </c>
      <c r="J281" s="146" t="e">
        <f>SUM($H$28:$H281)</f>
        <v>#VALUE!</v>
      </c>
    </row>
    <row r="282" spans="1:10" s="132" customFormat="1" ht="13.5" customHeight="1" x14ac:dyDescent="0.2">
      <c r="A282" s="132" t="str">
        <f t="shared" si="43"/>
        <v/>
      </c>
      <c r="B282" s="145" t="str">
        <f t="shared" si="39"/>
        <v/>
      </c>
      <c r="C282" s="146" t="str">
        <f t="shared" si="44"/>
        <v/>
      </c>
      <c r="D282" s="146" t="str">
        <f t="shared" si="47"/>
        <v/>
      </c>
      <c r="E282" s="149" t="e">
        <f t="shared" si="40"/>
        <v>#VALUE!</v>
      </c>
      <c r="F282" s="146" t="e">
        <f t="shared" si="41"/>
        <v>#VALUE!</v>
      </c>
      <c r="G282" s="146" t="str">
        <f t="shared" si="45"/>
        <v/>
      </c>
      <c r="H282" s="146" t="str">
        <f t="shared" si="46"/>
        <v/>
      </c>
      <c r="I282" s="146" t="e">
        <f t="shared" si="42"/>
        <v>#VALUE!</v>
      </c>
      <c r="J282" s="146" t="e">
        <f>SUM($H$28:$H282)</f>
        <v>#VALUE!</v>
      </c>
    </row>
    <row r="283" spans="1:10" s="132" customFormat="1" ht="13.5" customHeight="1" x14ac:dyDescent="0.2">
      <c r="A283" s="132" t="str">
        <f t="shared" si="43"/>
        <v/>
      </c>
      <c r="B283" s="145" t="str">
        <f t="shared" si="39"/>
        <v/>
      </c>
      <c r="C283" s="146" t="str">
        <f t="shared" si="44"/>
        <v/>
      </c>
      <c r="D283" s="146" t="str">
        <f t="shared" si="47"/>
        <v/>
      </c>
      <c r="E283" s="149" t="e">
        <f t="shared" si="40"/>
        <v>#VALUE!</v>
      </c>
      <c r="F283" s="146" t="e">
        <f t="shared" si="41"/>
        <v>#VALUE!</v>
      </c>
      <c r="G283" s="146" t="str">
        <f t="shared" si="45"/>
        <v/>
      </c>
      <c r="H283" s="146" t="str">
        <f t="shared" si="46"/>
        <v/>
      </c>
      <c r="I283" s="146" t="e">
        <f t="shared" si="42"/>
        <v>#VALUE!</v>
      </c>
      <c r="J283" s="146" t="e">
        <f>SUM($H$28:$H283)</f>
        <v>#VALUE!</v>
      </c>
    </row>
    <row r="284" spans="1:10" s="132" customFormat="1" ht="13.5" customHeight="1" x14ac:dyDescent="0.2">
      <c r="A284" s="132" t="str">
        <f t="shared" si="43"/>
        <v/>
      </c>
      <c r="B284" s="145" t="str">
        <f t="shared" ref="B284:B347" si="48">IF(Pay_Num&lt;&gt;"",DATE(YEAR(Loan_Start),MONTH(Loan_Start)+(Pay_Num-1)*12/Num_Pmt_Per_Year,DAY(Loan_Start)),"")</f>
        <v/>
      </c>
      <c r="C284" s="146" t="str">
        <f t="shared" si="44"/>
        <v/>
      </c>
      <c r="D284" s="146" t="str">
        <f t="shared" si="47"/>
        <v/>
      </c>
      <c r="E284" s="149" t="e">
        <f t="shared" ref="E284:E347" si="49">IF(AND(Pay_Num&lt;&gt;"",Sched_Pay+Scheduled_Extra_Payments&lt;Beg_Bal),Scheduled_Extra_Payments,IF(AND(Pay_Num&lt;&gt;"",Beg_Bal-Sched_Pay&gt;0),Beg_Bal-Sched_Pay,IF(Pay_Num&lt;&gt;"",0,"")))</f>
        <v>#VALUE!</v>
      </c>
      <c r="F284" s="146" t="e">
        <f t="shared" ref="F284:F347" si="50">IF(AND(Pay_Num&lt;&gt;"",Sched_Pay+Extra_Pay&lt;Beg_Bal),Sched_Pay+Extra_Pay,IF(Pay_Num&lt;&gt;"",Beg_Bal,""))</f>
        <v>#VALUE!</v>
      </c>
      <c r="G284" s="146" t="str">
        <f t="shared" si="45"/>
        <v/>
      </c>
      <c r="H284" s="146" t="str">
        <f t="shared" si="46"/>
        <v/>
      </c>
      <c r="I284" s="146" t="e">
        <f t="shared" ref="I284:I347" si="51">IF(AND(Pay_Num&lt;&gt;"",Sched_Pay+Extra_Pay&lt;Beg_Bal),Beg_Bal-Princ,IF(Pay_Num&lt;&gt;"",0,""))</f>
        <v>#VALUE!</v>
      </c>
      <c r="J284" s="146" t="e">
        <f>SUM($H$28:$H284)</f>
        <v>#VALUE!</v>
      </c>
    </row>
    <row r="285" spans="1:10" s="132" customFormat="1" ht="13.5" customHeight="1" x14ac:dyDescent="0.2">
      <c r="A285" s="132" t="str">
        <f t="shared" ref="A285:A348" si="52">IF(Values_Entered,A284+1,"")</f>
        <v/>
      </c>
      <c r="B285" s="145" t="str">
        <f t="shared" si="48"/>
        <v/>
      </c>
      <c r="C285" s="146" t="str">
        <f t="shared" ref="C285:C348" si="53">IF(Pay_Num&lt;&gt;"",I284,"")</f>
        <v/>
      </c>
      <c r="D285" s="146" t="str">
        <f t="shared" si="47"/>
        <v/>
      </c>
      <c r="E285" s="149" t="e">
        <f t="shared" si="49"/>
        <v>#VALUE!</v>
      </c>
      <c r="F285" s="146" t="e">
        <f t="shared" si="50"/>
        <v>#VALUE!</v>
      </c>
      <c r="G285" s="146" t="str">
        <f t="shared" ref="G285:G348" si="54">IF(Pay_Num&lt;&gt;"",Total_Pay-Int,"")</f>
        <v/>
      </c>
      <c r="H285" s="146" t="str">
        <f t="shared" ref="H285:H348" si="55">IF(Pay_Num&lt;&gt;"",Beg_Bal*Interest_Rate/Num_Pmt_Per_Year,"")</f>
        <v/>
      </c>
      <c r="I285" s="146" t="e">
        <f t="shared" si="51"/>
        <v>#VALUE!</v>
      </c>
      <c r="J285" s="146" t="e">
        <f>SUM($H$28:$H285)</f>
        <v>#VALUE!</v>
      </c>
    </row>
    <row r="286" spans="1:10" s="132" customFormat="1" ht="13.5" customHeight="1" x14ac:dyDescent="0.2">
      <c r="A286" s="132" t="str">
        <f t="shared" si="52"/>
        <v/>
      </c>
      <c r="B286" s="145" t="str">
        <f t="shared" si="48"/>
        <v/>
      </c>
      <c r="C286" s="146" t="str">
        <f t="shared" si="53"/>
        <v/>
      </c>
      <c r="D286" s="146" t="str">
        <f t="shared" ref="D286:D349" si="56">IF(Pay_Num&lt;&gt;"",Scheduled_Monthly_Payment,"")</f>
        <v/>
      </c>
      <c r="E286" s="149" t="e">
        <f t="shared" si="49"/>
        <v>#VALUE!</v>
      </c>
      <c r="F286" s="146" t="e">
        <f t="shared" si="50"/>
        <v>#VALUE!</v>
      </c>
      <c r="G286" s="146" t="str">
        <f t="shared" si="54"/>
        <v/>
      </c>
      <c r="H286" s="146" t="str">
        <f t="shared" si="55"/>
        <v/>
      </c>
      <c r="I286" s="146" t="e">
        <f t="shared" si="51"/>
        <v>#VALUE!</v>
      </c>
      <c r="J286" s="146" t="e">
        <f>SUM($H$28:$H286)</f>
        <v>#VALUE!</v>
      </c>
    </row>
    <row r="287" spans="1:10" s="132" customFormat="1" ht="13.5" customHeight="1" x14ac:dyDescent="0.2">
      <c r="A287" s="132" t="str">
        <f t="shared" si="52"/>
        <v/>
      </c>
      <c r="B287" s="145" t="str">
        <f t="shared" si="48"/>
        <v/>
      </c>
      <c r="C287" s="146" t="str">
        <f t="shared" si="53"/>
        <v/>
      </c>
      <c r="D287" s="146" t="str">
        <f t="shared" si="56"/>
        <v/>
      </c>
      <c r="E287" s="149" t="e">
        <f t="shared" si="49"/>
        <v>#VALUE!</v>
      </c>
      <c r="F287" s="146" t="e">
        <f t="shared" si="50"/>
        <v>#VALUE!</v>
      </c>
      <c r="G287" s="146" t="str">
        <f t="shared" si="54"/>
        <v/>
      </c>
      <c r="H287" s="146" t="str">
        <f t="shared" si="55"/>
        <v/>
      </c>
      <c r="I287" s="146" t="e">
        <f t="shared" si="51"/>
        <v>#VALUE!</v>
      </c>
      <c r="J287" s="146" t="e">
        <f>SUM($H$28:$H287)</f>
        <v>#VALUE!</v>
      </c>
    </row>
    <row r="288" spans="1:10" s="132" customFormat="1" ht="13.5" customHeight="1" x14ac:dyDescent="0.2">
      <c r="A288" s="132" t="str">
        <f t="shared" si="52"/>
        <v/>
      </c>
      <c r="B288" s="145" t="str">
        <f t="shared" si="48"/>
        <v/>
      </c>
      <c r="C288" s="146" t="str">
        <f t="shared" si="53"/>
        <v/>
      </c>
      <c r="D288" s="146" t="str">
        <f t="shared" si="56"/>
        <v/>
      </c>
      <c r="E288" s="149" t="e">
        <f t="shared" si="49"/>
        <v>#VALUE!</v>
      </c>
      <c r="F288" s="146" t="e">
        <f t="shared" si="50"/>
        <v>#VALUE!</v>
      </c>
      <c r="G288" s="146" t="str">
        <f t="shared" si="54"/>
        <v/>
      </c>
      <c r="H288" s="146" t="str">
        <f t="shared" si="55"/>
        <v/>
      </c>
      <c r="I288" s="146" t="e">
        <f t="shared" si="51"/>
        <v>#VALUE!</v>
      </c>
      <c r="J288" s="146" t="e">
        <f>SUM($H$28:$H288)</f>
        <v>#VALUE!</v>
      </c>
    </row>
    <row r="289" spans="1:10" s="132" customFormat="1" ht="13.5" customHeight="1" x14ac:dyDescent="0.2">
      <c r="A289" s="132" t="str">
        <f t="shared" si="52"/>
        <v/>
      </c>
      <c r="B289" s="145" t="str">
        <f t="shared" si="48"/>
        <v/>
      </c>
      <c r="C289" s="146" t="str">
        <f t="shared" si="53"/>
        <v/>
      </c>
      <c r="D289" s="146" t="str">
        <f t="shared" si="56"/>
        <v/>
      </c>
      <c r="E289" s="149" t="e">
        <f t="shared" si="49"/>
        <v>#VALUE!</v>
      </c>
      <c r="F289" s="146" t="e">
        <f t="shared" si="50"/>
        <v>#VALUE!</v>
      </c>
      <c r="G289" s="146" t="str">
        <f t="shared" si="54"/>
        <v/>
      </c>
      <c r="H289" s="146" t="str">
        <f t="shared" si="55"/>
        <v/>
      </c>
      <c r="I289" s="146" t="e">
        <f t="shared" si="51"/>
        <v>#VALUE!</v>
      </c>
      <c r="J289" s="146" t="e">
        <f>SUM($H$28:$H289)</f>
        <v>#VALUE!</v>
      </c>
    </row>
    <row r="290" spans="1:10" s="132" customFormat="1" ht="13.5" customHeight="1" x14ac:dyDescent="0.2">
      <c r="A290" s="132" t="str">
        <f t="shared" si="52"/>
        <v/>
      </c>
      <c r="B290" s="145" t="str">
        <f t="shared" si="48"/>
        <v/>
      </c>
      <c r="C290" s="146" t="str">
        <f t="shared" si="53"/>
        <v/>
      </c>
      <c r="D290" s="146" t="str">
        <f t="shared" si="56"/>
        <v/>
      </c>
      <c r="E290" s="149" t="e">
        <f t="shared" si="49"/>
        <v>#VALUE!</v>
      </c>
      <c r="F290" s="146" t="e">
        <f t="shared" si="50"/>
        <v>#VALUE!</v>
      </c>
      <c r="G290" s="146" t="str">
        <f t="shared" si="54"/>
        <v/>
      </c>
      <c r="H290" s="146" t="str">
        <f t="shared" si="55"/>
        <v/>
      </c>
      <c r="I290" s="146" t="e">
        <f t="shared" si="51"/>
        <v>#VALUE!</v>
      </c>
      <c r="J290" s="146" t="e">
        <f>SUM($H$28:$H290)</f>
        <v>#VALUE!</v>
      </c>
    </row>
    <row r="291" spans="1:10" s="132" customFormat="1" ht="13.5" customHeight="1" x14ac:dyDescent="0.2">
      <c r="A291" s="132" t="str">
        <f t="shared" si="52"/>
        <v/>
      </c>
      <c r="B291" s="147" t="str">
        <f t="shared" si="48"/>
        <v/>
      </c>
      <c r="C291" s="146" t="str">
        <f t="shared" si="53"/>
        <v/>
      </c>
      <c r="D291" s="146" t="str">
        <f t="shared" si="56"/>
        <v/>
      </c>
      <c r="E291" s="149" t="e">
        <f t="shared" si="49"/>
        <v>#VALUE!</v>
      </c>
      <c r="F291" s="146" t="e">
        <f t="shared" si="50"/>
        <v>#VALUE!</v>
      </c>
      <c r="G291" s="146" t="str">
        <f t="shared" si="54"/>
        <v/>
      </c>
      <c r="H291" s="146" t="str">
        <f t="shared" si="55"/>
        <v/>
      </c>
      <c r="I291" s="146" t="e">
        <f t="shared" si="51"/>
        <v>#VALUE!</v>
      </c>
      <c r="J291" s="146" t="e">
        <f>SUM($H$28:$H291)</f>
        <v>#VALUE!</v>
      </c>
    </row>
    <row r="292" spans="1:10" s="132" customFormat="1" ht="13.5" customHeight="1" x14ac:dyDescent="0.2">
      <c r="A292" s="132" t="str">
        <f t="shared" si="52"/>
        <v/>
      </c>
      <c r="B292" s="145" t="str">
        <f t="shared" si="48"/>
        <v/>
      </c>
      <c r="C292" s="146" t="str">
        <f t="shared" si="53"/>
        <v/>
      </c>
      <c r="D292" s="146" t="str">
        <f t="shared" si="56"/>
        <v/>
      </c>
      <c r="E292" s="149" t="e">
        <f t="shared" si="49"/>
        <v>#VALUE!</v>
      </c>
      <c r="F292" s="146" t="e">
        <f t="shared" si="50"/>
        <v>#VALUE!</v>
      </c>
      <c r="G292" s="146" t="str">
        <f t="shared" si="54"/>
        <v/>
      </c>
      <c r="H292" s="146" t="str">
        <f t="shared" si="55"/>
        <v/>
      </c>
      <c r="I292" s="146" t="e">
        <f t="shared" si="51"/>
        <v>#VALUE!</v>
      </c>
      <c r="J292" s="146" t="e">
        <f>SUM($H$28:$H292)</f>
        <v>#VALUE!</v>
      </c>
    </row>
    <row r="293" spans="1:10" s="132" customFormat="1" ht="13.5" customHeight="1" x14ac:dyDescent="0.2">
      <c r="A293" s="132" t="str">
        <f t="shared" si="52"/>
        <v/>
      </c>
      <c r="B293" s="145" t="str">
        <f t="shared" si="48"/>
        <v/>
      </c>
      <c r="C293" s="146" t="str">
        <f t="shared" si="53"/>
        <v/>
      </c>
      <c r="D293" s="146" t="str">
        <f t="shared" si="56"/>
        <v/>
      </c>
      <c r="E293" s="149" t="e">
        <f t="shared" si="49"/>
        <v>#VALUE!</v>
      </c>
      <c r="F293" s="146" t="e">
        <f t="shared" si="50"/>
        <v>#VALUE!</v>
      </c>
      <c r="G293" s="146" t="str">
        <f t="shared" si="54"/>
        <v/>
      </c>
      <c r="H293" s="146" t="str">
        <f t="shared" si="55"/>
        <v/>
      </c>
      <c r="I293" s="146" t="e">
        <f t="shared" si="51"/>
        <v>#VALUE!</v>
      </c>
      <c r="J293" s="146" t="e">
        <f>SUM($H$28:$H293)</f>
        <v>#VALUE!</v>
      </c>
    </row>
    <row r="294" spans="1:10" s="132" customFormat="1" ht="13.5" customHeight="1" x14ac:dyDescent="0.2">
      <c r="A294" s="132" t="str">
        <f t="shared" si="52"/>
        <v/>
      </c>
      <c r="B294" s="145" t="str">
        <f t="shared" si="48"/>
        <v/>
      </c>
      <c r="C294" s="146" t="str">
        <f t="shared" si="53"/>
        <v/>
      </c>
      <c r="D294" s="146" t="str">
        <f t="shared" si="56"/>
        <v/>
      </c>
      <c r="E294" s="149" t="e">
        <f t="shared" si="49"/>
        <v>#VALUE!</v>
      </c>
      <c r="F294" s="146" t="e">
        <f t="shared" si="50"/>
        <v>#VALUE!</v>
      </c>
      <c r="G294" s="146" t="str">
        <f t="shared" si="54"/>
        <v/>
      </c>
      <c r="H294" s="146" t="str">
        <f t="shared" si="55"/>
        <v/>
      </c>
      <c r="I294" s="146" t="e">
        <f t="shared" si="51"/>
        <v>#VALUE!</v>
      </c>
      <c r="J294" s="146" t="e">
        <f>SUM($H$28:$H294)</f>
        <v>#VALUE!</v>
      </c>
    </row>
    <row r="295" spans="1:10" s="132" customFormat="1" ht="13.5" customHeight="1" x14ac:dyDescent="0.2">
      <c r="A295" s="132" t="str">
        <f t="shared" si="52"/>
        <v/>
      </c>
      <c r="B295" s="145" t="str">
        <f t="shared" si="48"/>
        <v/>
      </c>
      <c r="C295" s="146" t="str">
        <f t="shared" si="53"/>
        <v/>
      </c>
      <c r="D295" s="146" t="str">
        <f t="shared" si="56"/>
        <v/>
      </c>
      <c r="E295" s="149" t="e">
        <f t="shared" si="49"/>
        <v>#VALUE!</v>
      </c>
      <c r="F295" s="146" t="e">
        <f t="shared" si="50"/>
        <v>#VALUE!</v>
      </c>
      <c r="G295" s="146" t="str">
        <f t="shared" si="54"/>
        <v/>
      </c>
      <c r="H295" s="146" t="str">
        <f t="shared" si="55"/>
        <v/>
      </c>
      <c r="I295" s="146" t="e">
        <f t="shared" si="51"/>
        <v>#VALUE!</v>
      </c>
      <c r="J295" s="146" t="e">
        <f>SUM($H$28:$H295)</f>
        <v>#VALUE!</v>
      </c>
    </row>
    <row r="296" spans="1:10" s="132" customFormat="1" ht="13.5" customHeight="1" x14ac:dyDescent="0.2">
      <c r="A296" s="132" t="str">
        <f t="shared" si="52"/>
        <v/>
      </c>
      <c r="B296" s="145" t="str">
        <f t="shared" si="48"/>
        <v/>
      </c>
      <c r="C296" s="146" t="str">
        <f t="shared" si="53"/>
        <v/>
      </c>
      <c r="D296" s="146" t="str">
        <f t="shared" si="56"/>
        <v/>
      </c>
      <c r="E296" s="149" t="e">
        <f t="shared" si="49"/>
        <v>#VALUE!</v>
      </c>
      <c r="F296" s="146" t="e">
        <f t="shared" si="50"/>
        <v>#VALUE!</v>
      </c>
      <c r="G296" s="146" t="str">
        <f t="shared" si="54"/>
        <v/>
      </c>
      <c r="H296" s="146" t="str">
        <f t="shared" si="55"/>
        <v/>
      </c>
      <c r="I296" s="146" t="e">
        <f t="shared" si="51"/>
        <v>#VALUE!</v>
      </c>
      <c r="J296" s="146" t="e">
        <f>SUM($H$28:$H296)</f>
        <v>#VALUE!</v>
      </c>
    </row>
    <row r="297" spans="1:10" s="132" customFormat="1" ht="13.5" customHeight="1" x14ac:dyDescent="0.2">
      <c r="A297" s="132" t="str">
        <f t="shared" si="52"/>
        <v/>
      </c>
      <c r="B297" s="145" t="str">
        <f t="shared" si="48"/>
        <v/>
      </c>
      <c r="C297" s="146" t="str">
        <f t="shared" si="53"/>
        <v/>
      </c>
      <c r="D297" s="146" t="str">
        <f t="shared" si="56"/>
        <v/>
      </c>
      <c r="E297" s="149" t="e">
        <f t="shared" si="49"/>
        <v>#VALUE!</v>
      </c>
      <c r="F297" s="146" t="e">
        <f t="shared" si="50"/>
        <v>#VALUE!</v>
      </c>
      <c r="G297" s="146" t="str">
        <f t="shared" si="54"/>
        <v/>
      </c>
      <c r="H297" s="146" t="str">
        <f t="shared" si="55"/>
        <v/>
      </c>
      <c r="I297" s="146" t="e">
        <f t="shared" si="51"/>
        <v>#VALUE!</v>
      </c>
      <c r="J297" s="146" t="e">
        <f>SUM($H$28:$H297)</f>
        <v>#VALUE!</v>
      </c>
    </row>
    <row r="298" spans="1:10" s="132" customFormat="1" ht="13.5" customHeight="1" x14ac:dyDescent="0.2">
      <c r="A298" s="132" t="str">
        <f t="shared" si="52"/>
        <v/>
      </c>
      <c r="B298" s="145" t="str">
        <f t="shared" si="48"/>
        <v/>
      </c>
      <c r="C298" s="146" t="str">
        <f t="shared" si="53"/>
        <v/>
      </c>
      <c r="D298" s="146" t="str">
        <f t="shared" si="56"/>
        <v/>
      </c>
      <c r="E298" s="149" t="e">
        <f t="shared" si="49"/>
        <v>#VALUE!</v>
      </c>
      <c r="F298" s="146" t="e">
        <f t="shared" si="50"/>
        <v>#VALUE!</v>
      </c>
      <c r="G298" s="146" t="str">
        <f t="shared" si="54"/>
        <v/>
      </c>
      <c r="H298" s="146" t="str">
        <f t="shared" si="55"/>
        <v/>
      </c>
      <c r="I298" s="146" t="e">
        <f t="shared" si="51"/>
        <v>#VALUE!</v>
      </c>
      <c r="J298" s="146" t="e">
        <f>SUM($H$28:$H298)</f>
        <v>#VALUE!</v>
      </c>
    </row>
    <row r="299" spans="1:10" s="132" customFormat="1" ht="13.5" customHeight="1" x14ac:dyDescent="0.2">
      <c r="A299" s="132" t="str">
        <f t="shared" si="52"/>
        <v/>
      </c>
      <c r="B299" s="145" t="str">
        <f t="shared" si="48"/>
        <v/>
      </c>
      <c r="C299" s="146" t="str">
        <f t="shared" si="53"/>
        <v/>
      </c>
      <c r="D299" s="146" t="str">
        <f t="shared" si="56"/>
        <v/>
      </c>
      <c r="E299" s="149" t="e">
        <f t="shared" si="49"/>
        <v>#VALUE!</v>
      </c>
      <c r="F299" s="146" t="e">
        <f t="shared" si="50"/>
        <v>#VALUE!</v>
      </c>
      <c r="G299" s="146" t="str">
        <f t="shared" si="54"/>
        <v/>
      </c>
      <c r="H299" s="146" t="str">
        <f t="shared" si="55"/>
        <v/>
      </c>
      <c r="I299" s="146" t="e">
        <f t="shared" si="51"/>
        <v>#VALUE!</v>
      </c>
      <c r="J299" s="146" t="e">
        <f>SUM($H$28:$H299)</f>
        <v>#VALUE!</v>
      </c>
    </row>
    <row r="300" spans="1:10" s="132" customFormat="1" ht="13.5" customHeight="1" x14ac:dyDescent="0.2">
      <c r="A300" s="132" t="str">
        <f t="shared" si="52"/>
        <v/>
      </c>
      <c r="B300" s="145" t="str">
        <f t="shared" si="48"/>
        <v/>
      </c>
      <c r="C300" s="146" t="str">
        <f t="shared" si="53"/>
        <v/>
      </c>
      <c r="D300" s="146" t="str">
        <f t="shared" si="56"/>
        <v/>
      </c>
      <c r="E300" s="149" t="e">
        <f t="shared" si="49"/>
        <v>#VALUE!</v>
      </c>
      <c r="F300" s="146" t="e">
        <f t="shared" si="50"/>
        <v>#VALUE!</v>
      </c>
      <c r="G300" s="146" t="str">
        <f t="shared" si="54"/>
        <v/>
      </c>
      <c r="H300" s="146" t="str">
        <f t="shared" si="55"/>
        <v/>
      </c>
      <c r="I300" s="146" t="e">
        <f t="shared" si="51"/>
        <v>#VALUE!</v>
      </c>
      <c r="J300" s="146" t="e">
        <f>SUM($H$28:$H300)</f>
        <v>#VALUE!</v>
      </c>
    </row>
    <row r="301" spans="1:10" s="132" customFormat="1" ht="13.5" customHeight="1" x14ac:dyDescent="0.2">
      <c r="A301" s="132" t="str">
        <f t="shared" si="52"/>
        <v/>
      </c>
      <c r="B301" s="145" t="str">
        <f t="shared" si="48"/>
        <v/>
      </c>
      <c r="C301" s="146" t="str">
        <f t="shared" si="53"/>
        <v/>
      </c>
      <c r="D301" s="146" t="str">
        <f t="shared" si="56"/>
        <v/>
      </c>
      <c r="E301" s="149" t="e">
        <f t="shared" si="49"/>
        <v>#VALUE!</v>
      </c>
      <c r="F301" s="146" t="e">
        <f t="shared" si="50"/>
        <v>#VALUE!</v>
      </c>
      <c r="G301" s="146" t="str">
        <f t="shared" si="54"/>
        <v/>
      </c>
      <c r="H301" s="146" t="str">
        <f t="shared" si="55"/>
        <v/>
      </c>
      <c r="I301" s="146" t="e">
        <f t="shared" si="51"/>
        <v>#VALUE!</v>
      </c>
      <c r="J301" s="146" t="e">
        <f>SUM($H$28:$H301)</f>
        <v>#VALUE!</v>
      </c>
    </row>
    <row r="302" spans="1:10" s="132" customFormat="1" ht="13.5" customHeight="1" x14ac:dyDescent="0.2">
      <c r="A302" s="132" t="str">
        <f t="shared" si="52"/>
        <v/>
      </c>
      <c r="B302" s="145" t="str">
        <f t="shared" si="48"/>
        <v/>
      </c>
      <c r="C302" s="146" t="str">
        <f t="shared" si="53"/>
        <v/>
      </c>
      <c r="D302" s="146" t="str">
        <f t="shared" si="56"/>
        <v/>
      </c>
      <c r="E302" s="149" t="e">
        <f t="shared" si="49"/>
        <v>#VALUE!</v>
      </c>
      <c r="F302" s="146" t="e">
        <f t="shared" si="50"/>
        <v>#VALUE!</v>
      </c>
      <c r="G302" s="146" t="str">
        <f t="shared" si="54"/>
        <v/>
      </c>
      <c r="H302" s="146" t="str">
        <f t="shared" si="55"/>
        <v/>
      </c>
      <c r="I302" s="146" t="e">
        <f t="shared" si="51"/>
        <v>#VALUE!</v>
      </c>
      <c r="J302" s="146" t="e">
        <f>SUM($H$28:$H302)</f>
        <v>#VALUE!</v>
      </c>
    </row>
    <row r="303" spans="1:10" s="132" customFormat="1" ht="13.5" customHeight="1" x14ac:dyDescent="0.2">
      <c r="A303" s="132" t="str">
        <f t="shared" si="52"/>
        <v/>
      </c>
      <c r="B303" s="147" t="str">
        <f t="shared" si="48"/>
        <v/>
      </c>
      <c r="C303" s="146" t="str">
        <f t="shared" si="53"/>
        <v/>
      </c>
      <c r="D303" s="146" t="str">
        <f t="shared" si="56"/>
        <v/>
      </c>
      <c r="E303" s="149" t="e">
        <f t="shared" si="49"/>
        <v>#VALUE!</v>
      </c>
      <c r="F303" s="146" t="e">
        <f t="shared" si="50"/>
        <v>#VALUE!</v>
      </c>
      <c r="G303" s="146" t="str">
        <f t="shared" si="54"/>
        <v/>
      </c>
      <c r="H303" s="146" t="str">
        <f t="shared" si="55"/>
        <v/>
      </c>
      <c r="I303" s="146" t="e">
        <f t="shared" si="51"/>
        <v>#VALUE!</v>
      </c>
      <c r="J303" s="146" t="e">
        <f>SUM($H$28:$H303)</f>
        <v>#VALUE!</v>
      </c>
    </row>
    <row r="304" spans="1:10" s="132" customFormat="1" ht="13.5" customHeight="1" x14ac:dyDescent="0.2">
      <c r="A304" s="132" t="str">
        <f t="shared" si="52"/>
        <v/>
      </c>
      <c r="B304" s="145" t="str">
        <f t="shared" si="48"/>
        <v/>
      </c>
      <c r="C304" s="146" t="str">
        <f t="shared" si="53"/>
        <v/>
      </c>
      <c r="D304" s="146" t="str">
        <f t="shared" si="56"/>
        <v/>
      </c>
      <c r="E304" s="149" t="e">
        <f t="shared" si="49"/>
        <v>#VALUE!</v>
      </c>
      <c r="F304" s="146" t="e">
        <f t="shared" si="50"/>
        <v>#VALUE!</v>
      </c>
      <c r="G304" s="146" t="str">
        <f t="shared" si="54"/>
        <v/>
      </c>
      <c r="H304" s="146" t="str">
        <f t="shared" si="55"/>
        <v/>
      </c>
      <c r="I304" s="146" t="e">
        <f t="shared" si="51"/>
        <v>#VALUE!</v>
      </c>
      <c r="J304" s="146" t="e">
        <f>SUM($H$28:$H304)</f>
        <v>#VALUE!</v>
      </c>
    </row>
    <row r="305" spans="1:10" s="132" customFormat="1" ht="13.5" customHeight="1" x14ac:dyDescent="0.2">
      <c r="A305" s="132" t="str">
        <f t="shared" si="52"/>
        <v/>
      </c>
      <c r="B305" s="145" t="str">
        <f t="shared" si="48"/>
        <v/>
      </c>
      <c r="C305" s="146" t="str">
        <f t="shared" si="53"/>
        <v/>
      </c>
      <c r="D305" s="146" t="str">
        <f t="shared" si="56"/>
        <v/>
      </c>
      <c r="E305" s="149" t="e">
        <f t="shared" si="49"/>
        <v>#VALUE!</v>
      </c>
      <c r="F305" s="146" t="e">
        <f t="shared" si="50"/>
        <v>#VALUE!</v>
      </c>
      <c r="G305" s="146" t="str">
        <f t="shared" si="54"/>
        <v/>
      </c>
      <c r="H305" s="146" t="str">
        <f t="shared" si="55"/>
        <v/>
      </c>
      <c r="I305" s="146" t="e">
        <f t="shared" si="51"/>
        <v>#VALUE!</v>
      </c>
      <c r="J305" s="146" t="e">
        <f>SUM($H$28:$H305)</f>
        <v>#VALUE!</v>
      </c>
    </row>
    <row r="306" spans="1:10" s="132" customFormat="1" ht="13.5" customHeight="1" x14ac:dyDescent="0.2">
      <c r="A306" s="132" t="str">
        <f t="shared" si="52"/>
        <v/>
      </c>
      <c r="B306" s="145" t="str">
        <f t="shared" si="48"/>
        <v/>
      </c>
      <c r="C306" s="146" t="str">
        <f t="shared" si="53"/>
        <v/>
      </c>
      <c r="D306" s="146" t="str">
        <f t="shared" si="56"/>
        <v/>
      </c>
      <c r="E306" s="149" t="e">
        <f t="shared" si="49"/>
        <v>#VALUE!</v>
      </c>
      <c r="F306" s="146" t="e">
        <f t="shared" si="50"/>
        <v>#VALUE!</v>
      </c>
      <c r="G306" s="146" t="str">
        <f t="shared" si="54"/>
        <v/>
      </c>
      <c r="H306" s="146" t="str">
        <f t="shared" si="55"/>
        <v/>
      </c>
      <c r="I306" s="146" t="e">
        <f t="shared" si="51"/>
        <v>#VALUE!</v>
      </c>
      <c r="J306" s="146" t="e">
        <f>SUM($H$28:$H306)</f>
        <v>#VALUE!</v>
      </c>
    </row>
    <row r="307" spans="1:10" s="132" customFormat="1" ht="13.5" customHeight="1" x14ac:dyDescent="0.2">
      <c r="A307" s="132" t="str">
        <f t="shared" si="52"/>
        <v/>
      </c>
      <c r="B307" s="145" t="str">
        <f t="shared" si="48"/>
        <v/>
      </c>
      <c r="C307" s="146" t="str">
        <f t="shared" si="53"/>
        <v/>
      </c>
      <c r="D307" s="146" t="str">
        <f t="shared" si="56"/>
        <v/>
      </c>
      <c r="E307" s="149" t="e">
        <f t="shared" si="49"/>
        <v>#VALUE!</v>
      </c>
      <c r="F307" s="146" t="e">
        <f t="shared" si="50"/>
        <v>#VALUE!</v>
      </c>
      <c r="G307" s="146" t="str">
        <f t="shared" si="54"/>
        <v/>
      </c>
      <c r="H307" s="146" t="str">
        <f t="shared" si="55"/>
        <v/>
      </c>
      <c r="I307" s="146" t="e">
        <f t="shared" si="51"/>
        <v>#VALUE!</v>
      </c>
      <c r="J307" s="146" t="e">
        <f>SUM($H$28:$H307)</f>
        <v>#VALUE!</v>
      </c>
    </row>
    <row r="308" spans="1:10" s="132" customFormat="1" ht="13.5" customHeight="1" x14ac:dyDescent="0.2">
      <c r="A308" s="132" t="str">
        <f t="shared" si="52"/>
        <v/>
      </c>
      <c r="B308" s="145" t="str">
        <f t="shared" si="48"/>
        <v/>
      </c>
      <c r="C308" s="146" t="str">
        <f t="shared" si="53"/>
        <v/>
      </c>
      <c r="D308" s="146" t="str">
        <f t="shared" si="56"/>
        <v/>
      </c>
      <c r="E308" s="149" t="e">
        <f t="shared" si="49"/>
        <v>#VALUE!</v>
      </c>
      <c r="F308" s="146" t="e">
        <f t="shared" si="50"/>
        <v>#VALUE!</v>
      </c>
      <c r="G308" s="146" t="str">
        <f t="shared" si="54"/>
        <v/>
      </c>
      <c r="H308" s="146" t="str">
        <f t="shared" si="55"/>
        <v/>
      </c>
      <c r="I308" s="146" t="e">
        <f t="shared" si="51"/>
        <v>#VALUE!</v>
      </c>
      <c r="J308" s="146" t="e">
        <f>SUM($H$28:$H308)</f>
        <v>#VALUE!</v>
      </c>
    </row>
    <row r="309" spans="1:10" s="132" customFormat="1" ht="13.5" customHeight="1" x14ac:dyDescent="0.2">
      <c r="A309" s="132" t="str">
        <f t="shared" si="52"/>
        <v/>
      </c>
      <c r="B309" s="145" t="str">
        <f t="shared" si="48"/>
        <v/>
      </c>
      <c r="C309" s="146" t="str">
        <f t="shared" si="53"/>
        <v/>
      </c>
      <c r="D309" s="146" t="str">
        <f t="shared" si="56"/>
        <v/>
      </c>
      <c r="E309" s="149" t="e">
        <f t="shared" si="49"/>
        <v>#VALUE!</v>
      </c>
      <c r="F309" s="146" t="e">
        <f t="shared" si="50"/>
        <v>#VALUE!</v>
      </c>
      <c r="G309" s="146" t="str">
        <f t="shared" si="54"/>
        <v/>
      </c>
      <c r="H309" s="146" t="str">
        <f t="shared" si="55"/>
        <v/>
      </c>
      <c r="I309" s="146" t="e">
        <f t="shared" si="51"/>
        <v>#VALUE!</v>
      </c>
      <c r="J309" s="146" t="e">
        <f>SUM($H$28:$H309)</f>
        <v>#VALUE!</v>
      </c>
    </row>
    <row r="310" spans="1:10" s="132" customFormat="1" ht="13.5" customHeight="1" x14ac:dyDescent="0.2">
      <c r="A310" s="132" t="str">
        <f t="shared" si="52"/>
        <v/>
      </c>
      <c r="B310" s="145" t="str">
        <f t="shared" si="48"/>
        <v/>
      </c>
      <c r="C310" s="146" t="str">
        <f t="shared" si="53"/>
        <v/>
      </c>
      <c r="D310" s="146" t="str">
        <f t="shared" si="56"/>
        <v/>
      </c>
      <c r="E310" s="149" t="e">
        <f t="shared" si="49"/>
        <v>#VALUE!</v>
      </c>
      <c r="F310" s="146" t="e">
        <f t="shared" si="50"/>
        <v>#VALUE!</v>
      </c>
      <c r="G310" s="146" t="str">
        <f t="shared" si="54"/>
        <v/>
      </c>
      <c r="H310" s="146" t="str">
        <f t="shared" si="55"/>
        <v/>
      </c>
      <c r="I310" s="146" t="e">
        <f t="shared" si="51"/>
        <v>#VALUE!</v>
      </c>
      <c r="J310" s="146" t="e">
        <f>SUM($H$28:$H310)</f>
        <v>#VALUE!</v>
      </c>
    </row>
    <row r="311" spans="1:10" s="132" customFormat="1" ht="13.5" customHeight="1" x14ac:dyDescent="0.2">
      <c r="A311" s="132" t="str">
        <f t="shared" si="52"/>
        <v/>
      </c>
      <c r="B311" s="145" t="str">
        <f t="shared" si="48"/>
        <v/>
      </c>
      <c r="C311" s="146" t="str">
        <f t="shared" si="53"/>
        <v/>
      </c>
      <c r="D311" s="146" t="str">
        <f t="shared" si="56"/>
        <v/>
      </c>
      <c r="E311" s="149" t="e">
        <f t="shared" si="49"/>
        <v>#VALUE!</v>
      </c>
      <c r="F311" s="146" t="e">
        <f t="shared" si="50"/>
        <v>#VALUE!</v>
      </c>
      <c r="G311" s="146" t="str">
        <f t="shared" si="54"/>
        <v/>
      </c>
      <c r="H311" s="146" t="str">
        <f t="shared" si="55"/>
        <v/>
      </c>
      <c r="I311" s="146" t="e">
        <f t="shared" si="51"/>
        <v>#VALUE!</v>
      </c>
      <c r="J311" s="146" t="e">
        <f>SUM($H$28:$H311)</f>
        <v>#VALUE!</v>
      </c>
    </row>
    <row r="312" spans="1:10" s="132" customFormat="1" ht="13.5" customHeight="1" x14ac:dyDescent="0.2">
      <c r="A312" s="132" t="str">
        <f t="shared" si="52"/>
        <v/>
      </c>
      <c r="B312" s="145" t="str">
        <f t="shared" si="48"/>
        <v/>
      </c>
      <c r="C312" s="146" t="str">
        <f t="shared" si="53"/>
        <v/>
      </c>
      <c r="D312" s="146" t="str">
        <f t="shared" si="56"/>
        <v/>
      </c>
      <c r="E312" s="149" t="e">
        <f t="shared" si="49"/>
        <v>#VALUE!</v>
      </c>
      <c r="F312" s="146" t="e">
        <f t="shared" si="50"/>
        <v>#VALUE!</v>
      </c>
      <c r="G312" s="146" t="str">
        <f t="shared" si="54"/>
        <v/>
      </c>
      <c r="H312" s="146" t="str">
        <f t="shared" si="55"/>
        <v/>
      </c>
      <c r="I312" s="146" t="e">
        <f t="shared" si="51"/>
        <v>#VALUE!</v>
      </c>
      <c r="J312" s="146" t="e">
        <f>SUM($H$28:$H312)</f>
        <v>#VALUE!</v>
      </c>
    </row>
    <row r="313" spans="1:10" s="132" customFormat="1" ht="13.5" customHeight="1" x14ac:dyDescent="0.2">
      <c r="A313" s="132" t="str">
        <f t="shared" si="52"/>
        <v/>
      </c>
      <c r="B313" s="145" t="str">
        <f t="shared" si="48"/>
        <v/>
      </c>
      <c r="C313" s="146" t="str">
        <f t="shared" si="53"/>
        <v/>
      </c>
      <c r="D313" s="146" t="str">
        <f t="shared" si="56"/>
        <v/>
      </c>
      <c r="E313" s="149" t="e">
        <f t="shared" si="49"/>
        <v>#VALUE!</v>
      </c>
      <c r="F313" s="146" t="e">
        <f t="shared" si="50"/>
        <v>#VALUE!</v>
      </c>
      <c r="G313" s="146" t="str">
        <f t="shared" si="54"/>
        <v/>
      </c>
      <c r="H313" s="146" t="str">
        <f t="shared" si="55"/>
        <v/>
      </c>
      <c r="I313" s="146" t="e">
        <f t="shared" si="51"/>
        <v>#VALUE!</v>
      </c>
      <c r="J313" s="146" t="e">
        <f>SUM($H$28:$H313)</f>
        <v>#VALUE!</v>
      </c>
    </row>
    <row r="314" spans="1:10" s="132" customFormat="1" ht="13.5" customHeight="1" x14ac:dyDescent="0.2">
      <c r="A314" s="132" t="str">
        <f t="shared" si="52"/>
        <v/>
      </c>
      <c r="B314" s="145" t="str">
        <f t="shared" si="48"/>
        <v/>
      </c>
      <c r="C314" s="146" t="str">
        <f t="shared" si="53"/>
        <v/>
      </c>
      <c r="D314" s="146" t="str">
        <f t="shared" si="56"/>
        <v/>
      </c>
      <c r="E314" s="149" t="e">
        <f t="shared" si="49"/>
        <v>#VALUE!</v>
      </c>
      <c r="F314" s="146" t="e">
        <f t="shared" si="50"/>
        <v>#VALUE!</v>
      </c>
      <c r="G314" s="146" t="str">
        <f t="shared" si="54"/>
        <v/>
      </c>
      <c r="H314" s="146" t="str">
        <f t="shared" si="55"/>
        <v/>
      </c>
      <c r="I314" s="146" t="e">
        <f t="shared" si="51"/>
        <v>#VALUE!</v>
      </c>
      <c r="J314" s="146" t="e">
        <f>SUM($H$28:$H314)</f>
        <v>#VALUE!</v>
      </c>
    </row>
    <row r="315" spans="1:10" s="132" customFormat="1" ht="13.5" customHeight="1" x14ac:dyDescent="0.2">
      <c r="A315" s="132" t="str">
        <f t="shared" si="52"/>
        <v/>
      </c>
      <c r="B315" s="147" t="str">
        <f t="shared" si="48"/>
        <v/>
      </c>
      <c r="C315" s="146" t="str">
        <f t="shared" si="53"/>
        <v/>
      </c>
      <c r="D315" s="146" t="str">
        <f t="shared" si="56"/>
        <v/>
      </c>
      <c r="E315" s="149" t="e">
        <f t="shared" si="49"/>
        <v>#VALUE!</v>
      </c>
      <c r="F315" s="146" t="e">
        <f t="shared" si="50"/>
        <v>#VALUE!</v>
      </c>
      <c r="G315" s="146" t="str">
        <f t="shared" si="54"/>
        <v/>
      </c>
      <c r="H315" s="146" t="str">
        <f t="shared" si="55"/>
        <v/>
      </c>
      <c r="I315" s="146" t="e">
        <f t="shared" si="51"/>
        <v>#VALUE!</v>
      </c>
      <c r="J315" s="146" t="e">
        <f>SUM($H$28:$H315)</f>
        <v>#VALUE!</v>
      </c>
    </row>
    <row r="316" spans="1:10" s="132" customFormat="1" ht="13.5" customHeight="1" x14ac:dyDescent="0.2">
      <c r="A316" s="132" t="str">
        <f t="shared" si="52"/>
        <v/>
      </c>
      <c r="B316" s="145" t="str">
        <f t="shared" si="48"/>
        <v/>
      </c>
      <c r="C316" s="146" t="str">
        <f t="shared" si="53"/>
        <v/>
      </c>
      <c r="D316" s="146" t="str">
        <f t="shared" si="56"/>
        <v/>
      </c>
      <c r="E316" s="149" t="e">
        <f t="shared" si="49"/>
        <v>#VALUE!</v>
      </c>
      <c r="F316" s="146" t="e">
        <f t="shared" si="50"/>
        <v>#VALUE!</v>
      </c>
      <c r="G316" s="146" t="str">
        <f t="shared" si="54"/>
        <v/>
      </c>
      <c r="H316" s="146" t="str">
        <f t="shared" si="55"/>
        <v/>
      </c>
      <c r="I316" s="146" t="e">
        <f t="shared" si="51"/>
        <v>#VALUE!</v>
      </c>
      <c r="J316" s="146" t="e">
        <f>SUM($H$28:$H316)</f>
        <v>#VALUE!</v>
      </c>
    </row>
    <row r="317" spans="1:10" s="132" customFormat="1" ht="13.5" customHeight="1" x14ac:dyDescent="0.2">
      <c r="A317" s="132" t="str">
        <f t="shared" si="52"/>
        <v/>
      </c>
      <c r="B317" s="145" t="str">
        <f t="shared" si="48"/>
        <v/>
      </c>
      <c r="C317" s="146" t="str">
        <f t="shared" si="53"/>
        <v/>
      </c>
      <c r="D317" s="146" t="str">
        <f t="shared" si="56"/>
        <v/>
      </c>
      <c r="E317" s="149" t="e">
        <f t="shared" si="49"/>
        <v>#VALUE!</v>
      </c>
      <c r="F317" s="146" t="e">
        <f t="shared" si="50"/>
        <v>#VALUE!</v>
      </c>
      <c r="G317" s="146" t="str">
        <f t="shared" si="54"/>
        <v/>
      </c>
      <c r="H317" s="146" t="str">
        <f t="shared" si="55"/>
        <v/>
      </c>
      <c r="I317" s="146" t="e">
        <f t="shared" si="51"/>
        <v>#VALUE!</v>
      </c>
      <c r="J317" s="146" t="e">
        <f>SUM($H$28:$H317)</f>
        <v>#VALUE!</v>
      </c>
    </row>
    <row r="318" spans="1:10" s="132" customFormat="1" ht="13.5" customHeight="1" x14ac:dyDescent="0.2">
      <c r="A318" s="132" t="str">
        <f t="shared" si="52"/>
        <v/>
      </c>
      <c r="B318" s="145" t="str">
        <f t="shared" si="48"/>
        <v/>
      </c>
      <c r="C318" s="146" t="str">
        <f t="shared" si="53"/>
        <v/>
      </c>
      <c r="D318" s="146" t="str">
        <f t="shared" si="56"/>
        <v/>
      </c>
      <c r="E318" s="149" t="e">
        <f t="shared" si="49"/>
        <v>#VALUE!</v>
      </c>
      <c r="F318" s="146" t="e">
        <f t="shared" si="50"/>
        <v>#VALUE!</v>
      </c>
      <c r="G318" s="146" t="str">
        <f t="shared" si="54"/>
        <v/>
      </c>
      <c r="H318" s="146" t="str">
        <f t="shared" si="55"/>
        <v/>
      </c>
      <c r="I318" s="146" t="e">
        <f t="shared" si="51"/>
        <v>#VALUE!</v>
      </c>
      <c r="J318" s="146" t="e">
        <f>SUM($H$28:$H318)</f>
        <v>#VALUE!</v>
      </c>
    </row>
    <row r="319" spans="1:10" s="132" customFormat="1" ht="13.5" customHeight="1" x14ac:dyDescent="0.2">
      <c r="A319" s="132" t="str">
        <f t="shared" si="52"/>
        <v/>
      </c>
      <c r="B319" s="145" t="str">
        <f t="shared" si="48"/>
        <v/>
      </c>
      <c r="C319" s="146" t="str">
        <f t="shared" si="53"/>
        <v/>
      </c>
      <c r="D319" s="146" t="str">
        <f t="shared" si="56"/>
        <v/>
      </c>
      <c r="E319" s="149" t="e">
        <f t="shared" si="49"/>
        <v>#VALUE!</v>
      </c>
      <c r="F319" s="146" t="e">
        <f t="shared" si="50"/>
        <v>#VALUE!</v>
      </c>
      <c r="G319" s="146" t="str">
        <f t="shared" si="54"/>
        <v/>
      </c>
      <c r="H319" s="146" t="str">
        <f t="shared" si="55"/>
        <v/>
      </c>
      <c r="I319" s="146" t="e">
        <f t="shared" si="51"/>
        <v>#VALUE!</v>
      </c>
      <c r="J319" s="146" t="e">
        <f>SUM($H$28:$H319)</f>
        <v>#VALUE!</v>
      </c>
    </row>
    <row r="320" spans="1:10" s="132" customFormat="1" ht="13.5" customHeight="1" x14ac:dyDescent="0.2">
      <c r="A320" s="132" t="str">
        <f t="shared" si="52"/>
        <v/>
      </c>
      <c r="B320" s="145" t="str">
        <f t="shared" si="48"/>
        <v/>
      </c>
      <c r="C320" s="146" t="str">
        <f t="shared" si="53"/>
        <v/>
      </c>
      <c r="D320" s="146" t="str">
        <f t="shared" si="56"/>
        <v/>
      </c>
      <c r="E320" s="149" t="e">
        <f t="shared" si="49"/>
        <v>#VALUE!</v>
      </c>
      <c r="F320" s="146" t="e">
        <f t="shared" si="50"/>
        <v>#VALUE!</v>
      </c>
      <c r="G320" s="146" t="str">
        <f t="shared" si="54"/>
        <v/>
      </c>
      <c r="H320" s="146" t="str">
        <f t="shared" si="55"/>
        <v/>
      </c>
      <c r="I320" s="146" t="e">
        <f t="shared" si="51"/>
        <v>#VALUE!</v>
      </c>
      <c r="J320" s="146" t="e">
        <f>SUM($H$28:$H320)</f>
        <v>#VALUE!</v>
      </c>
    </row>
    <row r="321" spans="1:10" s="132" customFormat="1" ht="13.5" customHeight="1" x14ac:dyDescent="0.2">
      <c r="A321" s="132" t="str">
        <f t="shared" si="52"/>
        <v/>
      </c>
      <c r="B321" s="145" t="str">
        <f t="shared" si="48"/>
        <v/>
      </c>
      <c r="C321" s="146" t="str">
        <f t="shared" si="53"/>
        <v/>
      </c>
      <c r="D321" s="146" t="str">
        <f t="shared" si="56"/>
        <v/>
      </c>
      <c r="E321" s="149" t="e">
        <f t="shared" si="49"/>
        <v>#VALUE!</v>
      </c>
      <c r="F321" s="146" t="e">
        <f t="shared" si="50"/>
        <v>#VALUE!</v>
      </c>
      <c r="G321" s="146" t="str">
        <f t="shared" si="54"/>
        <v/>
      </c>
      <c r="H321" s="146" t="str">
        <f t="shared" si="55"/>
        <v/>
      </c>
      <c r="I321" s="146" t="e">
        <f t="shared" si="51"/>
        <v>#VALUE!</v>
      </c>
      <c r="J321" s="146" t="e">
        <f>SUM($H$28:$H321)</f>
        <v>#VALUE!</v>
      </c>
    </row>
    <row r="322" spans="1:10" s="132" customFormat="1" ht="13.5" customHeight="1" x14ac:dyDescent="0.2">
      <c r="A322" s="132" t="str">
        <f t="shared" si="52"/>
        <v/>
      </c>
      <c r="B322" s="145" t="str">
        <f t="shared" si="48"/>
        <v/>
      </c>
      <c r="C322" s="146" t="str">
        <f t="shared" si="53"/>
        <v/>
      </c>
      <c r="D322" s="146" t="str">
        <f t="shared" si="56"/>
        <v/>
      </c>
      <c r="E322" s="149" t="e">
        <f t="shared" si="49"/>
        <v>#VALUE!</v>
      </c>
      <c r="F322" s="146" t="e">
        <f t="shared" si="50"/>
        <v>#VALUE!</v>
      </c>
      <c r="G322" s="146" t="str">
        <f t="shared" si="54"/>
        <v/>
      </c>
      <c r="H322" s="146" t="str">
        <f t="shared" si="55"/>
        <v/>
      </c>
      <c r="I322" s="146" t="e">
        <f t="shared" si="51"/>
        <v>#VALUE!</v>
      </c>
      <c r="J322" s="146" t="e">
        <f>SUM($H$28:$H322)</f>
        <v>#VALUE!</v>
      </c>
    </row>
    <row r="323" spans="1:10" s="132" customFormat="1" ht="13.5" customHeight="1" x14ac:dyDescent="0.2">
      <c r="A323" s="132" t="str">
        <f t="shared" si="52"/>
        <v/>
      </c>
      <c r="B323" s="145" t="str">
        <f t="shared" si="48"/>
        <v/>
      </c>
      <c r="C323" s="146" t="str">
        <f t="shared" si="53"/>
        <v/>
      </c>
      <c r="D323" s="146" t="str">
        <f t="shared" si="56"/>
        <v/>
      </c>
      <c r="E323" s="149" t="e">
        <f t="shared" si="49"/>
        <v>#VALUE!</v>
      </c>
      <c r="F323" s="146" t="e">
        <f t="shared" si="50"/>
        <v>#VALUE!</v>
      </c>
      <c r="G323" s="146" t="str">
        <f t="shared" si="54"/>
        <v/>
      </c>
      <c r="H323" s="146" t="str">
        <f t="shared" si="55"/>
        <v/>
      </c>
      <c r="I323" s="146" t="e">
        <f t="shared" si="51"/>
        <v>#VALUE!</v>
      </c>
      <c r="J323" s="146" t="e">
        <f>SUM($H$28:$H323)</f>
        <v>#VALUE!</v>
      </c>
    </row>
    <row r="324" spans="1:10" s="132" customFormat="1" ht="13.5" customHeight="1" x14ac:dyDescent="0.2">
      <c r="A324" s="132" t="str">
        <f t="shared" si="52"/>
        <v/>
      </c>
      <c r="B324" s="145" t="str">
        <f t="shared" si="48"/>
        <v/>
      </c>
      <c r="C324" s="146" t="str">
        <f t="shared" si="53"/>
        <v/>
      </c>
      <c r="D324" s="146" t="str">
        <f t="shared" si="56"/>
        <v/>
      </c>
      <c r="E324" s="149" t="e">
        <f t="shared" si="49"/>
        <v>#VALUE!</v>
      </c>
      <c r="F324" s="146" t="e">
        <f t="shared" si="50"/>
        <v>#VALUE!</v>
      </c>
      <c r="G324" s="146" t="str">
        <f t="shared" si="54"/>
        <v/>
      </c>
      <c r="H324" s="146" t="str">
        <f t="shared" si="55"/>
        <v/>
      </c>
      <c r="I324" s="146" t="e">
        <f t="shared" si="51"/>
        <v>#VALUE!</v>
      </c>
      <c r="J324" s="146" t="e">
        <f>SUM($H$28:$H324)</f>
        <v>#VALUE!</v>
      </c>
    </row>
    <row r="325" spans="1:10" s="132" customFormat="1" ht="13.5" customHeight="1" x14ac:dyDescent="0.2">
      <c r="A325" s="132" t="str">
        <f t="shared" si="52"/>
        <v/>
      </c>
      <c r="B325" s="145" t="str">
        <f t="shared" si="48"/>
        <v/>
      </c>
      <c r="C325" s="146" t="str">
        <f t="shared" si="53"/>
        <v/>
      </c>
      <c r="D325" s="146" t="str">
        <f t="shared" si="56"/>
        <v/>
      </c>
      <c r="E325" s="149" t="e">
        <f t="shared" si="49"/>
        <v>#VALUE!</v>
      </c>
      <c r="F325" s="146" t="e">
        <f t="shared" si="50"/>
        <v>#VALUE!</v>
      </c>
      <c r="G325" s="146" t="str">
        <f t="shared" si="54"/>
        <v/>
      </c>
      <c r="H325" s="146" t="str">
        <f t="shared" si="55"/>
        <v/>
      </c>
      <c r="I325" s="146" t="e">
        <f t="shared" si="51"/>
        <v>#VALUE!</v>
      </c>
      <c r="J325" s="146" t="e">
        <f>SUM($H$28:$H325)</f>
        <v>#VALUE!</v>
      </c>
    </row>
    <row r="326" spans="1:10" s="132" customFormat="1" ht="13.5" customHeight="1" x14ac:dyDescent="0.2">
      <c r="A326" s="132" t="str">
        <f t="shared" si="52"/>
        <v/>
      </c>
      <c r="B326" s="145" t="str">
        <f t="shared" si="48"/>
        <v/>
      </c>
      <c r="C326" s="146" t="str">
        <f t="shared" si="53"/>
        <v/>
      </c>
      <c r="D326" s="146" t="str">
        <f t="shared" si="56"/>
        <v/>
      </c>
      <c r="E326" s="149" t="e">
        <f t="shared" si="49"/>
        <v>#VALUE!</v>
      </c>
      <c r="F326" s="146" t="e">
        <f t="shared" si="50"/>
        <v>#VALUE!</v>
      </c>
      <c r="G326" s="146" t="str">
        <f t="shared" si="54"/>
        <v/>
      </c>
      <c r="H326" s="146" t="str">
        <f t="shared" si="55"/>
        <v/>
      </c>
      <c r="I326" s="146" t="e">
        <f t="shared" si="51"/>
        <v>#VALUE!</v>
      </c>
      <c r="J326" s="146" t="e">
        <f>SUM($H$28:$H326)</f>
        <v>#VALUE!</v>
      </c>
    </row>
    <row r="327" spans="1:10" s="132" customFormat="1" ht="13.5" customHeight="1" x14ac:dyDescent="0.2">
      <c r="A327" s="132" t="str">
        <f t="shared" si="52"/>
        <v/>
      </c>
      <c r="B327" s="147" t="str">
        <f t="shared" si="48"/>
        <v/>
      </c>
      <c r="C327" s="146" t="str">
        <f t="shared" si="53"/>
        <v/>
      </c>
      <c r="D327" s="146" t="str">
        <f t="shared" si="56"/>
        <v/>
      </c>
      <c r="E327" s="149" t="e">
        <f t="shared" si="49"/>
        <v>#VALUE!</v>
      </c>
      <c r="F327" s="146" t="e">
        <f t="shared" si="50"/>
        <v>#VALUE!</v>
      </c>
      <c r="G327" s="146" t="str">
        <f t="shared" si="54"/>
        <v/>
      </c>
      <c r="H327" s="146" t="str">
        <f t="shared" si="55"/>
        <v/>
      </c>
      <c r="I327" s="146" t="e">
        <f t="shared" si="51"/>
        <v>#VALUE!</v>
      </c>
      <c r="J327" s="146" t="e">
        <f>SUM($H$28:$H327)</f>
        <v>#VALUE!</v>
      </c>
    </row>
    <row r="328" spans="1:10" s="132" customFormat="1" ht="13.5" customHeight="1" x14ac:dyDescent="0.2">
      <c r="A328" s="132" t="str">
        <f t="shared" si="52"/>
        <v/>
      </c>
      <c r="B328" s="145" t="str">
        <f t="shared" si="48"/>
        <v/>
      </c>
      <c r="C328" s="146" t="str">
        <f t="shared" si="53"/>
        <v/>
      </c>
      <c r="D328" s="146" t="str">
        <f t="shared" si="56"/>
        <v/>
      </c>
      <c r="E328" s="149" t="e">
        <f t="shared" si="49"/>
        <v>#VALUE!</v>
      </c>
      <c r="F328" s="146" t="e">
        <f t="shared" si="50"/>
        <v>#VALUE!</v>
      </c>
      <c r="G328" s="146" t="str">
        <f t="shared" si="54"/>
        <v/>
      </c>
      <c r="H328" s="146" t="str">
        <f t="shared" si="55"/>
        <v/>
      </c>
      <c r="I328" s="146" t="e">
        <f t="shared" si="51"/>
        <v>#VALUE!</v>
      </c>
      <c r="J328" s="146" t="e">
        <f>SUM($H$28:$H328)</f>
        <v>#VALUE!</v>
      </c>
    </row>
    <row r="329" spans="1:10" s="132" customFormat="1" ht="13.5" customHeight="1" x14ac:dyDescent="0.2">
      <c r="A329" s="132" t="str">
        <f t="shared" si="52"/>
        <v/>
      </c>
      <c r="B329" s="145" t="str">
        <f t="shared" si="48"/>
        <v/>
      </c>
      <c r="C329" s="146" t="str">
        <f t="shared" si="53"/>
        <v/>
      </c>
      <c r="D329" s="146" t="str">
        <f t="shared" si="56"/>
        <v/>
      </c>
      <c r="E329" s="149" t="e">
        <f t="shared" si="49"/>
        <v>#VALUE!</v>
      </c>
      <c r="F329" s="146" t="e">
        <f t="shared" si="50"/>
        <v>#VALUE!</v>
      </c>
      <c r="G329" s="146" t="str">
        <f t="shared" si="54"/>
        <v/>
      </c>
      <c r="H329" s="146" t="str">
        <f t="shared" si="55"/>
        <v/>
      </c>
      <c r="I329" s="146" t="e">
        <f t="shared" si="51"/>
        <v>#VALUE!</v>
      </c>
      <c r="J329" s="146" t="e">
        <f>SUM($H$28:$H329)</f>
        <v>#VALUE!</v>
      </c>
    </row>
    <row r="330" spans="1:10" s="132" customFormat="1" ht="13.5" customHeight="1" x14ac:dyDescent="0.2">
      <c r="A330" s="132" t="str">
        <f t="shared" si="52"/>
        <v/>
      </c>
      <c r="B330" s="145" t="str">
        <f t="shared" si="48"/>
        <v/>
      </c>
      <c r="C330" s="146" t="str">
        <f t="shared" si="53"/>
        <v/>
      </c>
      <c r="D330" s="146" t="str">
        <f t="shared" si="56"/>
        <v/>
      </c>
      <c r="E330" s="149" t="e">
        <f t="shared" si="49"/>
        <v>#VALUE!</v>
      </c>
      <c r="F330" s="146" t="e">
        <f t="shared" si="50"/>
        <v>#VALUE!</v>
      </c>
      <c r="G330" s="146" t="str">
        <f t="shared" si="54"/>
        <v/>
      </c>
      <c r="H330" s="146" t="str">
        <f t="shared" si="55"/>
        <v/>
      </c>
      <c r="I330" s="146" t="e">
        <f t="shared" si="51"/>
        <v>#VALUE!</v>
      </c>
      <c r="J330" s="146" t="e">
        <f>SUM($H$28:$H330)</f>
        <v>#VALUE!</v>
      </c>
    </row>
    <row r="331" spans="1:10" s="132" customFormat="1" ht="13.5" customHeight="1" x14ac:dyDescent="0.2">
      <c r="A331" s="132" t="str">
        <f t="shared" si="52"/>
        <v/>
      </c>
      <c r="B331" s="145" t="str">
        <f t="shared" si="48"/>
        <v/>
      </c>
      <c r="C331" s="146" t="str">
        <f t="shared" si="53"/>
        <v/>
      </c>
      <c r="D331" s="146" t="str">
        <f t="shared" si="56"/>
        <v/>
      </c>
      <c r="E331" s="149" t="e">
        <f t="shared" si="49"/>
        <v>#VALUE!</v>
      </c>
      <c r="F331" s="146" t="e">
        <f t="shared" si="50"/>
        <v>#VALUE!</v>
      </c>
      <c r="G331" s="146" t="str">
        <f t="shared" si="54"/>
        <v/>
      </c>
      <c r="H331" s="146" t="str">
        <f t="shared" si="55"/>
        <v/>
      </c>
      <c r="I331" s="146" t="e">
        <f t="shared" si="51"/>
        <v>#VALUE!</v>
      </c>
      <c r="J331" s="146" t="e">
        <f>SUM($H$28:$H331)</f>
        <v>#VALUE!</v>
      </c>
    </row>
    <row r="332" spans="1:10" s="132" customFormat="1" ht="13.5" customHeight="1" x14ac:dyDescent="0.2">
      <c r="A332" s="132" t="str">
        <f t="shared" si="52"/>
        <v/>
      </c>
      <c r="B332" s="145" t="str">
        <f t="shared" si="48"/>
        <v/>
      </c>
      <c r="C332" s="146" t="str">
        <f t="shared" si="53"/>
        <v/>
      </c>
      <c r="D332" s="146" t="str">
        <f t="shared" si="56"/>
        <v/>
      </c>
      <c r="E332" s="149" t="e">
        <f t="shared" si="49"/>
        <v>#VALUE!</v>
      </c>
      <c r="F332" s="146" t="e">
        <f t="shared" si="50"/>
        <v>#VALUE!</v>
      </c>
      <c r="G332" s="146" t="str">
        <f t="shared" si="54"/>
        <v/>
      </c>
      <c r="H332" s="146" t="str">
        <f t="shared" si="55"/>
        <v/>
      </c>
      <c r="I332" s="146" t="e">
        <f t="shared" si="51"/>
        <v>#VALUE!</v>
      </c>
      <c r="J332" s="146" t="e">
        <f>SUM($H$28:$H332)</f>
        <v>#VALUE!</v>
      </c>
    </row>
    <row r="333" spans="1:10" s="132" customFormat="1" ht="13.5" customHeight="1" x14ac:dyDescent="0.2">
      <c r="A333" s="132" t="str">
        <f t="shared" si="52"/>
        <v/>
      </c>
      <c r="B333" s="145" t="str">
        <f t="shared" si="48"/>
        <v/>
      </c>
      <c r="C333" s="146" t="str">
        <f t="shared" si="53"/>
        <v/>
      </c>
      <c r="D333" s="146" t="str">
        <f t="shared" si="56"/>
        <v/>
      </c>
      <c r="E333" s="149" t="e">
        <f t="shared" si="49"/>
        <v>#VALUE!</v>
      </c>
      <c r="F333" s="146" t="e">
        <f t="shared" si="50"/>
        <v>#VALUE!</v>
      </c>
      <c r="G333" s="146" t="str">
        <f t="shared" si="54"/>
        <v/>
      </c>
      <c r="H333" s="146" t="str">
        <f t="shared" si="55"/>
        <v/>
      </c>
      <c r="I333" s="146" t="e">
        <f t="shared" si="51"/>
        <v>#VALUE!</v>
      </c>
      <c r="J333" s="146" t="e">
        <f>SUM($H$28:$H333)</f>
        <v>#VALUE!</v>
      </c>
    </row>
    <row r="334" spans="1:10" s="132" customFormat="1" ht="13.5" customHeight="1" x14ac:dyDescent="0.2">
      <c r="A334" s="132" t="str">
        <f t="shared" si="52"/>
        <v/>
      </c>
      <c r="B334" s="145" t="str">
        <f t="shared" si="48"/>
        <v/>
      </c>
      <c r="C334" s="146" t="str">
        <f t="shared" si="53"/>
        <v/>
      </c>
      <c r="D334" s="146" t="str">
        <f t="shared" si="56"/>
        <v/>
      </c>
      <c r="E334" s="149" t="e">
        <f t="shared" si="49"/>
        <v>#VALUE!</v>
      </c>
      <c r="F334" s="146" t="e">
        <f t="shared" si="50"/>
        <v>#VALUE!</v>
      </c>
      <c r="G334" s="146" t="str">
        <f t="shared" si="54"/>
        <v/>
      </c>
      <c r="H334" s="146" t="str">
        <f t="shared" si="55"/>
        <v/>
      </c>
      <c r="I334" s="146" t="e">
        <f t="shared" si="51"/>
        <v>#VALUE!</v>
      </c>
      <c r="J334" s="146" t="e">
        <f>SUM($H$28:$H334)</f>
        <v>#VALUE!</v>
      </c>
    </row>
    <row r="335" spans="1:10" s="132" customFormat="1" ht="13.5" customHeight="1" x14ac:dyDescent="0.2">
      <c r="A335" s="132" t="str">
        <f t="shared" si="52"/>
        <v/>
      </c>
      <c r="B335" s="145" t="str">
        <f t="shared" si="48"/>
        <v/>
      </c>
      <c r="C335" s="146" t="str">
        <f t="shared" si="53"/>
        <v/>
      </c>
      <c r="D335" s="146" t="str">
        <f t="shared" si="56"/>
        <v/>
      </c>
      <c r="E335" s="149" t="e">
        <f t="shared" si="49"/>
        <v>#VALUE!</v>
      </c>
      <c r="F335" s="146" t="e">
        <f t="shared" si="50"/>
        <v>#VALUE!</v>
      </c>
      <c r="G335" s="146" t="str">
        <f t="shared" si="54"/>
        <v/>
      </c>
      <c r="H335" s="146" t="str">
        <f t="shared" si="55"/>
        <v/>
      </c>
      <c r="I335" s="146" t="e">
        <f t="shared" si="51"/>
        <v>#VALUE!</v>
      </c>
      <c r="J335" s="146" t="e">
        <f>SUM($H$28:$H335)</f>
        <v>#VALUE!</v>
      </c>
    </row>
    <row r="336" spans="1:10" s="132" customFormat="1" ht="13.5" customHeight="1" x14ac:dyDescent="0.2">
      <c r="A336" s="132" t="str">
        <f t="shared" si="52"/>
        <v/>
      </c>
      <c r="B336" s="145" t="str">
        <f t="shared" si="48"/>
        <v/>
      </c>
      <c r="C336" s="146" t="str">
        <f t="shared" si="53"/>
        <v/>
      </c>
      <c r="D336" s="146" t="str">
        <f t="shared" si="56"/>
        <v/>
      </c>
      <c r="E336" s="149" t="e">
        <f t="shared" si="49"/>
        <v>#VALUE!</v>
      </c>
      <c r="F336" s="146" t="e">
        <f t="shared" si="50"/>
        <v>#VALUE!</v>
      </c>
      <c r="G336" s="146" t="str">
        <f t="shared" si="54"/>
        <v/>
      </c>
      <c r="H336" s="146" t="str">
        <f t="shared" si="55"/>
        <v/>
      </c>
      <c r="I336" s="146" t="e">
        <f t="shared" si="51"/>
        <v>#VALUE!</v>
      </c>
      <c r="J336" s="146" t="e">
        <f>SUM($H$28:$H336)</f>
        <v>#VALUE!</v>
      </c>
    </row>
    <row r="337" spans="1:10" s="132" customFormat="1" ht="13.5" customHeight="1" x14ac:dyDescent="0.2">
      <c r="A337" s="132" t="str">
        <f t="shared" si="52"/>
        <v/>
      </c>
      <c r="B337" s="145" t="str">
        <f t="shared" si="48"/>
        <v/>
      </c>
      <c r="C337" s="146" t="str">
        <f t="shared" si="53"/>
        <v/>
      </c>
      <c r="D337" s="146" t="str">
        <f t="shared" si="56"/>
        <v/>
      </c>
      <c r="E337" s="149" t="e">
        <f t="shared" si="49"/>
        <v>#VALUE!</v>
      </c>
      <c r="F337" s="146" t="e">
        <f t="shared" si="50"/>
        <v>#VALUE!</v>
      </c>
      <c r="G337" s="146" t="str">
        <f t="shared" si="54"/>
        <v/>
      </c>
      <c r="H337" s="146" t="str">
        <f t="shared" si="55"/>
        <v/>
      </c>
      <c r="I337" s="146" t="e">
        <f t="shared" si="51"/>
        <v>#VALUE!</v>
      </c>
      <c r="J337" s="146" t="e">
        <f>SUM($H$28:$H337)</f>
        <v>#VALUE!</v>
      </c>
    </row>
    <row r="338" spans="1:10" s="132" customFormat="1" ht="13.5" customHeight="1" x14ac:dyDescent="0.2">
      <c r="A338" s="132" t="str">
        <f t="shared" si="52"/>
        <v/>
      </c>
      <c r="B338" s="145" t="str">
        <f t="shared" si="48"/>
        <v/>
      </c>
      <c r="C338" s="146" t="str">
        <f t="shared" si="53"/>
        <v/>
      </c>
      <c r="D338" s="146" t="str">
        <f t="shared" si="56"/>
        <v/>
      </c>
      <c r="E338" s="149" t="e">
        <f t="shared" si="49"/>
        <v>#VALUE!</v>
      </c>
      <c r="F338" s="146" t="e">
        <f t="shared" si="50"/>
        <v>#VALUE!</v>
      </c>
      <c r="G338" s="146" t="str">
        <f t="shared" si="54"/>
        <v/>
      </c>
      <c r="H338" s="146" t="str">
        <f t="shared" si="55"/>
        <v/>
      </c>
      <c r="I338" s="146" t="e">
        <f t="shared" si="51"/>
        <v>#VALUE!</v>
      </c>
      <c r="J338" s="146" t="e">
        <f>SUM($H$28:$H338)</f>
        <v>#VALUE!</v>
      </c>
    </row>
    <row r="339" spans="1:10" s="132" customFormat="1" ht="13.5" customHeight="1" x14ac:dyDescent="0.2">
      <c r="A339" s="132" t="str">
        <f t="shared" si="52"/>
        <v/>
      </c>
      <c r="B339" s="147" t="str">
        <f t="shared" si="48"/>
        <v/>
      </c>
      <c r="C339" s="146" t="str">
        <f t="shared" si="53"/>
        <v/>
      </c>
      <c r="D339" s="146" t="str">
        <f t="shared" si="56"/>
        <v/>
      </c>
      <c r="E339" s="149" t="e">
        <f t="shared" si="49"/>
        <v>#VALUE!</v>
      </c>
      <c r="F339" s="146" t="e">
        <f t="shared" si="50"/>
        <v>#VALUE!</v>
      </c>
      <c r="G339" s="146" t="str">
        <f t="shared" si="54"/>
        <v/>
      </c>
      <c r="H339" s="146" t="str">
        <f t="shared" si="55"/>
        <v/>
      </c>
      <c r="I339" s="146" t="e">
        <f t="shared" si="51"/>
        <v>#VALUE!</v>
      </c>
      <c r="J339" s="146" t="e">
        <f>SUM($H$28:$H339)</f>
        <v>#VALUE!</v>
      </c>
    </row>
    <row r="340" spans="1:10" s="132" customFormat="1" ht="13.5" customHeight="1" x14ac:dyDescent="0.2">
      <c r="A340" s="132" t="str">
        <f t="shared" si="52"/>
        <v/>
      </c>
      <c r="B340" s="145" t="str">
        <f t="shared" si="48"/>
        <v/>
      </c>
      <c r="C340" s="146" t="str">
        <f t="shared" si="53"/>
        <v/>
      </c>
      <c r="D340" s="146" t="str">
        <f t="shared" si="56"/>
        <v/>
      </c>
      <c r="E340" s="149" t="e">
        <f t="shared" si="49"/>
        <v>#VALUE!</v>
      </c>
      <c r="F340" s="146" t="e">
        <f t="shared" si="50"/>
        <v>#VALUE!</v>
      </c>
      <c r="G340" s="146" t="str">
        <f t="shared" si="54"/>
        <v/>
      </c>
      <c r="H340" s="146" t="str">
        <f t="shared" si="55"/>
        <v/>
      </c>
      <c r="I340" s="146" t="e">
        <f t="shared" si="51"/>
        <v>#VALUE!</v>
      </c>
      <c r="J340" s="146" t="e">
        <f>SUM($H$28:$H340)</f>
        <v>#VALUE!</v>
      </c>
    </row>
    <row r="341" spans="1:10" s="132" customFormat="1" ht="13.5" customHeight="1" x14ac:dyDescent="0.2">
      <c r="A341" s="132" t="str">
        <f t="shared" si="52"/>
        <v/>
      </c>
      <c r="B341" s="145" t="str">
        <f t="shared" si="48"/>
        <v/>
      </c>
      <c r="C341" s="146" t="str">
        <f t="shared" si="53"/>
        <v/>
      </c>
      <c r="D341" s="146" t="str">
        <f t="shared" si="56"/>
        <v/>
      </c>
      <c r="E341" s="149" t="e">
        <f t="shared" si="49"/>
        <v>#VALUE!</v>
      </c>
      <c r="F341" s="146" t="e">
        <f t="shared" si="50"/>
        <v>#VALUE!</v>
      </c>
      <c r="G341" s="146" t="str">
        <f t="shared" si="54"/>
        <v/>
      </c>
      <c r="H341" s="146" t="str">
        <f t="shared" si="55"/>
        <v/>
      </c>
      <c r="I341" s="146" t="e">
        <f t="shared" si="51"/>
        <v>#VALUE!</v>
      </c>
      <c r="J341" s="146" t="e">
        <f>SUM($H$28:$H341)</f>
        <v>#VALUE!</v>
      </c>
    </row>
    <row r="342" spans="1:10" s="132" customFormat="1" ht="13.5" customHeight="1" x14ac:dyDescent="0.2">
      <c r="A342" s="132" t="str">
        <f t="shared" si="52"/>
        <v/>
      </c>
      <c r="B342" s="145" t="str">
        <f t="shared" si="48"/>
        <v/>
      </c>
      <c r="C342" s="146" t="str">
        <f t="shared" si="53"/>
        <v/>
      </c>
      <c r="D342" s="146" t="str">
        <f t="shared" si="56"/>
        <v/>
      </c>
      <c r="E342" s="149" t="e">
        <f t="shared" si="49"/>
        <v>#VALUE!</v>
      </c>
      <c r="F342" s="146" t="e">
        <f t="shared" si="50"/>
        <v>#VALUE!</v>
      </c>
      <c r="G342" s="146" t="str">
        <f t="shared" si="54"/>
        <v/>
      </c>
      <c r="H342" s="146" t="str">
        <f t="shared" si="55"/>
        <v/>
      </c>
      <c r="I342" s="146" t="e">
        <f t="shared" si="51"/>
        <v>#VALUE!</v>
      </c>
      <c r="J342" s="146" t="e">
        <f>SUM($H$28:$H342)</f>
        <v>#VALUE!</v>
      </c>
    </row>
    <row r="343" spans="1:10" s="132" customFormat="1" ht="13.5" customHeight="1" x14ac:dyDescent="0.2">
      <c r="A343" s="132" t="str">
        <f t="shared" si="52"/>
        <v/>
      </c>
      <c r="B343" s="145" t="str">
        <f t="shared" si="48"/>
        <v/>
      </c>
      <c r="C343" s="146" t="str">
        <f t="shared" si="53"/>
        <v/>
      </c>
      <c r="D343" s="146" t="str">
        <f t="shared" si="56"/>
        <v/>
      </c>
      <c r="E343" s="149" t="e">
        <f t="shared" si="49"/>
        <v>#VALUE!</v>
      </c>
      <c r="F343" s="146" t="e">
        <f t="shared" si="50"/>
        <v>#VALUE!</v>
      </c>
      <c r="G343" s="146" t="str">
        <f t="shared" si="54"/>
        <v/>
      </c>
      <c r="H343" s="146" t="str">
        <f t="shared" si="55"/>
        <v/>
      </c>
      <c r="I343" s="146" t="e">
        <f t="shared" si="51"/>
        <v>#VALUE!</v>
      </c>
      <c r="J343" s="146" t="e">
        <f>SUM($H$28:$H343)</f>
        <v>#VALUE!</v>
      </c>
    </row>
    <row r="344" spans="1:10" s="132" customFormat="1" ht="13.5" customHeight="1" x14ac:dyDescent="0.2">
      <c r="A344" s="132" t="str">
        <f t="shared" si="52"/>
        <v/>
      </c>
      <c r="B344" s="145" t="str">
        <f t="shared" si="48"/>
        <v/>
      </c>
      <c r="C344" s="146" t="str">
        <f t="shared" si="53"/>
        <v/>
      </c>
      <c r="D344" s="146" t="str">
        <f t="shared" si="56"/>
        <v/>
      </c>
      <c r="E344" s="149" t="e">
        <f t="shared" si="49"/>
        <v>#VALUE!</v>
      </c>
      <c r="F344" s="146" t="e">
        <f t="shared" si="50"/>
        <v>#VALUE!</v>
      </c>
      <c r="G344" s="146" t="str">
        <f t="shared" si="54"/>
        <v/>
      </c>
      <c r="H344" s="146" t="str">
        <f t="shared" si="55"/>
        <v/>
      </c>
      <c r="I344" s="146" t="e">
        <f t="shared" si="51"/>
        <v>#VALUE!</v>
      </c>
      <c r="J344" s="146" t="e">
        <f>SUM($H$28:$H344)</f>
        <v>#VALUE!</v>
      </c>
    </row>
    <row r="345" spans="1:10" s="132" customFormat="1" ht="13.5" customHeight="1" x14ac:dyDescent="0.2">
      <c r="A345" s="132" t="str">
        <f t="shared" si="52"/>
        <v/>
      </c>
      <c r="B345" s="145" t="str">
        <f t="shared" si="48"/>
        <v/>
      </c>
      <c r="C345" s="146" t="str">
        <f t="shared" si="53"/>
        <v/>
      </c>
      <c r="D345" s="146" t="str">
        <f t="shared" si="56"/>
        <v/>
      </c>
      <c r="E345" s="149" t="e">
        <f t="shared" si="49"/>
        <v>#VALUE!</v>
      </c>
      <c r="F345" s="146" t="e">
        <f t="shared" si="50"/>
        <v>#VALUE!</v>
      </c>
      <c r="G345" s="146" t="str">
        <f t="shared" si="54"/>
        <v/>
      </c>
      <c r="H345" s="146" t="str">
        <f t="shared" si="55"/>
        <v/>
      </c>
      <c r="I345" s="146" t="e">
        <f t="shared" si="51"/>
        <v>#VALUE!</v>
      </c>
      <c r="J345" s="146" t="e">
        <f>SUM($H$28:$H345)</f>
        <v>#VALUE!</v>
      </c>
    </row>
    <row r="346" spans="1:10" s="132" customFormat="1" ht="13.5" customHeight="1" x14ac:dyDescent="0.2">
      <c r="A346" s="132" t="str">
        <f t="shared" si="52"/>
        <v/>
      </c>
      <c r="B346" s="145" t="str">
        <f t="shared" si="48"/>
        <v/>
      </c>
      <c r="C346" s="146" t="str">
        <f t="shared" si="53"/>
        <v/>
      </c>
      <c r="D346" s="146" t="str">
        <f t="shared" si="56"/>
        <v/>
      </c>
      <c r="E346" s="149" t="e">
        <f t="shared" si="49"/>
        <v>#VALUE!</v>
      </c>
      <c r="F346" s="146" t="e">
        <f t="shared" si="50"/>
        <v>#VALUE!</v>
      </c>
      <c r="G346" s="146" t="str">
        <f t="shared" si="54"/>
        <v/>
      </c>
      <c r="H346" s="146" t="str">
        <f t="shared" si="55"/>
        <v/>
      </c>
      <c r="I346" s="146" t="e">
        <f t="shared" si="51"/>
        <v>#VALUE!</v>
      </c>
      <c r="J346" s="146" t="e">
        <f>SUM($H$28:$H346)</f>
        <v>#VALUE!</v>
      </c>
    </row>
    <row r="347" spans="1:10" s="132" customFormat="1" ht="13.5" customHeight="1" x14ac:dyDescent="0.2">
      <c r="A347" s="132" t="str">
        <f t="shared" si="52"/>
        <v/>
      </c>
      <c r="B347" s="145" t="str">
        <f t="shared" si="48"/>
        <v/>
      </c>
      <c r="C347" s="146" t="str">
        <f t="shared" si="53"/>
        <v/>
      </c>
      <c r="D347" s="146" t="str">
        <f t="shared" si="56"/>
        <v/>
      </c>
      <c r="E347" s="149" t="e">
        <f t="shared" si="49"/>
        <v>#VALUE!</v>
      </c>
      <c r="F347" s="146" t="e">
        <f t="shared" si="50"/>
        <v>#VALUE!</v>
      </c>
      <c r="G347" s="146" t="str">
        <f t="shared" si="54"/>
        <v/>
      </c>
      <c r="H347" s="146" t="str">
        <f t="shared" si="55"/>
        <v/>
      </c>
      <c r="I347" s="146" t="e">
        <f t="shared" si="51"/>
        <v>#VALUE!</v>
      </c>
      <c r="J347" s="146" t="e">
        <f>SUM($H$28:$H347)</f>
        <v>#VALUE!</v>
      </c>
    </row>
    <row r="348" spans="1:10" s="132" customFormat="1" ht="13.5" customHeight="1" x14ac:dyDescent="0.2">
      <c r="A348" s="132" t="str">
        <f t="shared" si="52"/>
        <v/>
      </c>
      <c r="B348" s="145" t="str">
        <f t="shared" ref="B348:B387" si="57">IF(Pay_Num&lt;&gt;"",DATE(YEAR(Loan_Start),MONTH(Loan_Start)+(Pay_Num-1)*12/Num_Pmt_Per_Year,DAY(Loan_Start)),"")</f>
        <v/>
      </c>
      <c r="C348" s="146" t="str">
        <f t="shared" si="53"/>
        <v/>
      </c>
      <c r="D348" s="146" t="str">
        <f t="shared" si="56"/>
        <v/>
      </c>
      <c r="E348" s="149" t="e">
        <f t="shared" ref="E348:E387" si="58">IF(AND(Pay_Num&lt;&gt;"",Sched_Pay+Scheduled_Extra_Payments&lt;Beg_Bal),Scheduled_Extra_Payments,IF(AND(Pay_Num&lt;&gt;"",Beg_Bal-Sched_Pay&gt;0),Beg_Bal-Sched_Pay,IF(Pay_Num&lt;&gt;"",0,"")))</f>
        <v>#VALUE!</v>
      </c>
      <c r="F348" s="146" t="e">
        <f t="shared" ref="F348:F387" si="59">IF(AND(Pay_Num&lt;&gt;"",Sched_Pay+Extra_Pay&lt;Beg_Bal),Sched_Pay+Extra_Pay,IF(Pay_Num&lt;&gt;"",Beg_Bal,""))</f>
        <v>#VALUE!</v>
      </c>
      <c r="G348" s="146" t="str">
        <f t="shared" si="54"/>
        <v/>
      </c>
      <c r="H348" s="146" t="str">
        <f t="shared" si="55"/>
        <v/>
      </c>
      <c r="I348" s="146" t="e">
        <f t="shared" ref="I348:I387" si="60">IF(AND(Pay_Num&lt;&gt;"",Sched_Pay+Extra_Pay&lt;Beg_Bal),Beg_Bal-Princ,IF(Pay_Num&lt;&gt;"",0,""))</f>
        <v>#VALUE!</v>
      </c>
      <c r="J348" s="146" t="e">
        <f>SUM($H$28:$H348)</f>
        <v>#VALUE!</v>
      </c>
    </row>
    <row r="349" spans="1:10" s="132" customFormat="1" ht="13.5" customHeight="1" x14ac:dyDescent="0.2">
      <c r="A349" s="132" t="str">
        <f t="shared" ref="A349:A387" si="61">IF(Values_Entered,A348+1,"")</f>
        <v/>
      </c>
      <c r="B349" s="145" t="str">
        <f t="shared" si="57"/>
        <v/>
      </c>
      <c r="C349" s="146" t="str">
        <f t="shared" ref="C349:C387" si="62">IF(Pay_Num&lt;&gt;"",I348,"")</f>
        <v/>
      </c>
      <c r="D349" s="146" t="str">
        <f t="shared" si="56"/>
        <v/>
      </c>
      <c r="E349" s="149" t="e">
        <f t="shared" si="58"/>
        <v>#VALUE!</v>
      </c>
      <c r="F349" s="146" t="e">
        <f t="shared" si="59"/>
        <v>#VALUE!</v>
      </c>
      <c r="G349" s="146" t="str">
        <f t="shared" ref="G349:G387" si="63">IF(Pay_Num&lt;&gt;"",Total_Pay-Int,"")</f>
        <v/>
      </c>
      <c r="H349" s="146" t="str">
        <f t="shared" ref="H349:H387" si="64">IF(Pay_Num&lt;&gt;"",Beg_Bal*Interest_Rate/Num_Pmt_Per_Year,"")</f>
        <v/>
      </c>
      <c r="I349" s="146" t="e">
        <f t="shared" si="60"/>
        <v>#VALUE!</v>
      </c>
      <c r="J349" s="146" t="e">
        <f>SUM($H$28:$H349)</f>
        <v>#VALUE!</v>
      </c>
    </row>
    <row r="350" spans="1:10" s="132" customFormat="1" ht="13.5" customHeight="1" x14ac:dyDescent="0.2">
      <c r="A350" s="132" t="str">
        <f t="shared" si="61"/>
        <v/>
      </c>
      <c r="B350" s="145" t="str">
        <f t="shared" si="57"/>
        <v/>
      </c>
      <c r="C350" s="146" t="str">
        <f t="shared" si="62"/>
        <v/>
      </c>
      <c r="D350" s="146" t="str">
        <f t="shared" ref="D350:D387" si="65">IF(Pay_Num&lt;&gt;"",Scheduled_Monthly_Payment,"")</f>
        <v/>
      </c>
      <c r="E350" s="149" t="e">
        <f t="shared" si="58"/>
        <v>#VALUE!</v>
      </c>
      <c r="F350" s="146" t="e">
        <f t="shared" si="59"/>
        <v>#VALUE!</v>
      </c>
      <c r="G350" s="146" t="str">
        <f t="shared" si="63"/>
        <v/>
      </c>
      <c r="H350" s="146" t="str">
        <f t="shared" si="64"/>
        <v/>
      </c>
      <c r="I350" s="146" t="e">
        <f t="shared" si="60"/>
        <v>#VALUE!</v>
      </c>
      <c r="J350" s="146" t="e">
        <f>SUM($H$28:$H350)</f>
        <v>#VALUE!</v>
      </c>
    </row>
    <row r="351" spans="1:10" s="132" customFormat="1" ht="13.5" customHeight="1" x14ac:dyDescent="0.2">
      <c r="A351" s="132" t="str">
        <f t="shared" si="61"/>
        <v/>
      </c>
      <c r="B351" s="147" t="str">
        <f t="shared" si="57"/>
        <v/>
      </c>
      <c r="C351" s="146" t="str">
        <f t="shared" si="62"/>
        <v/>
      </c>
      <c r="D351" s="146" t="str">
        <f t="shared" si="65"/>
        <v/>
      </c>
      <c r="E351" s="149" t="e">
        <f t="shared" si="58"/>
        <v>#VALUE!</v>
      </c>
      <c r="F351" s="146" t="e">
        <f t="shared" si="59"/>
        <v>#VALUE!</v>
      </c>
      <c r="G351" s="146" t="str">
        <f t="shared" si="63"/>
        <v/>
      </c>
      <c r="H351" s="146" t="str">
        <f t="shared" si="64"/>
        <v/>
      </c>
      <c r="I351" s="146" t="e">
        <f t="shared" si="60"/>
        <v>#VALUE!</v>
      </c>
      <c r="J351" s="146" t="e">
        <f>SUM($H$28:$H351)</f>
        <v>#VALUE!</v>
      </c>
    </row>
    <row r="352" spans="1:10" s="132" customFormat="1" ht="13.5" customHeight="1" x14ac:dyDescent="0.2">
      <c r="A352" s="132" t="str">
        <f t="shared" si="61"/>
        <v/>
      </c>
      <c r="B352" s="145" t="str">
        <f t="shared" si="57"/>
        <v/>
      </c>
      <c r="C352" s="146" t="str">
        <f t="shared" si="62"/>
        <v/>
      </c>
      <c r="D352" s="146" t="str">
        <f t="shared" si="65"/>
        <v/>
      </c>
      <c r="E352" s="149" t="e">
        <f t="shared" si="58"/>
        <v>#VALUE!</v>
      </c>
      <c r="F352" s="146" t="e">
        <f t="shared" si="59"/>
        <v>#VALUE!</v>
      </c>
      <c r="G352" s="146" t="str">
        <f t="shared" si="63"/>
        <v/>
      </c>
      <c r="H352" s="146" t="str">
        <f t="shared" si="64"/>
        <v/>
      </c>
      <c r="I352" s="146" t="e">
        <f t="shared" si="60"/>
        <v>#VALUE!</v>
      </c>
      <c r="J352" s="146" t="e">
        <f>SUM($H$28:$H352)</f>
        <v>#VALUE!</v>
      </c>
    </row>
    <row r="353" spans="1:10" s="132" customFormat="1" ht="13.5" customHeight="1" x14ac:dyDescent="0.2">
      <c r="A353" s="132" t="str">
        <f t="shared" si="61"/>
        <v/>
      </c>
      <c r="B353" s="145" t="str">
        <f t="shared" si="57"/>
        <v/>
      </c>
      <c r="C353" s="146" t="str">
        <f t="shared" si="62"/>
        <v/>
      </c>
      <c r="D353" s="146" t="str">
        <f t="shared" si="65"/>
        <v/>
      </c>
      <c r="E353" s="149" t="e">
        <f t="shared" si="58"/>
        <v>#VALUE!</v>
      </c>
      <c r="F353" s="146" t="e">
        <f t="shared" si="59"/>
        <v>#VALUE!</v>
      </c>
      <c r="G353" s="146" t="str">
        <f t="shared" si="63"/>
        <v/>
      </c>
      <c r="H353" s="146" t="str">
        <f t="shared" si="64"/>
        <v/>
      </c>
      <c r="I353" s="146" t="e">
        <f t="shared" si="60"/>
        <v>#VALUE!</v>
      </c>
      <c r="J353" s="146" t="e">
        <f>SUM($H$28:$H353)</f>
        <v>#VALUE!</v>
      </c>
    </row>
    <row r="354" spans="1:10" s="132" customFormat="1" ht="13.5" customHeight="1" x14ac:dyDescent="0.2">
      <c r="A354" s="132" t="str">
        <f t="shared" si="61"/>
        <v/>
      </c>
      <c r="B354" s="145" t="str">
        <f t="shared" si="57"/>
        <v/>
      </c>
      <c r="C354" s="146" t="str">
        <f t="shared" si="62"/>
        <v/>
      </c>
      <c r="D354" s="146" t="str">
        <f t="shared" si="65"/>
        <v/>
      </c>
      <c r="E354" s="149" t="e">
        <f t="shared" si="58"/>
        <v>#VALUE!</v>
      </c>
      <c r="F354" s="146" t="e">
        <f t="shared" si="59"/>
        <v>#VALUE!</v>
      </c>
      <c r="G354" s="146" t="str">
        <f t="shared" si="63"/>
        <v/>
      </c>
      <c r="H354" s="146" t="str">
        <f t="shared" si="64"/>
        <v/>
      </c>
      <c r="I354" s="146" t="e">
        <f t="shared" si="60"/>
        <v>#VALUE!</v>
      </c>
      <c r="J354" s="146" t="e">
        <f>SUM($H$28:$H354)</f>
        <v>#VALUE!</v>
      </c>
    </row>
    <row r="355" spans="1:10" s="132" customFormat="1" ht="13.5" customHeight="1" x14ac:dyDescent="0.2">
      <c r="A355" s="132" t="str">
        <f t="shared" si="61"/>
        <v/>
      </c>
      <c r="B355" s="145" t="str">
        <f t="shared" si="57"/>
        <v/>
      </c>
      <c r="C355" s="146" t="str">
        <f t="shared" si="62"/>
        <v/>
      </c>
      <c r="D355" s="146" t="str">
        <f t="shared" si="65"/>
        <v/>
      </c>
      <c r="E355" s="149" t="e">
        <f t="shared" si="58"/>
        <v>#VALUE!</v>
      </c>
      <c r="F355" s="146" t="e">
        <f t="shared" si="59"/>
        <v>#VALUE!</v>
      </c>
      <c r="G355" s="146" t="str">
        <f t="shared" si="63"/>
        <v/>
      </c>
      <c r="H355" s="146" t="str">
        <f t="shared" si="64"/>
        <v/>
      </c>
      <c r="I355" s="146" t="e">
        <f t="shared" si="60"/>
        <v>#VALUE!</v>
      </c>
      <c r="J355" s="146" t="e">
        <f>SUM($H$28:$H355)</f>
        <v>#VALUE!</v>
      </c>
    </row>
    <row r="356" spans="1:10" s="132" customFormat="1" ht="13.5" customHeight="1" x14ac:dyDescent="0.2">
      <c r="A356" s="132" t="str">
        <f t="shared" si="61"/>
        <v/>
      </c>
      <c r="B356" s="145" t="str">
        <f t="shared" si="57"/>
        <v/>
      </c>
      <c r="C356" s="146" t="str">
        <f t="shared" si="62"/>
        <v/>
      </c>
      <c r="D356" s="146" t="str">
        <f t="shared" si="65"/>
        <v/>
      </c>
      <c r="E356" s="149" t="e">
        <f t="shared" si="58"/>
        <v>#VALUE!</v>
      </c>
      <c r="F356" s="146" t="e">
        <f t="shared" si="59"/>
        <v>#VALUE!</v>
      </c>
      <c r="G356" s="146" t="str">
        <f t="shared" si="63"/>
        <v/>
      </c>
      <c r="H356" s="146" t="str">
        <f t="shared" si="64"/>
        <v/>
      </c>
      <c r="I356" s="146" t="e">
        <f t="shared" si="60"/>
        <v>#VALUE!</v>
      </c>
      <c r="J356" s="146" t="e">
        <f>SUM($H$28:$H356)</f>
        <v>#VALUE!</v>
      </c>
    </row>
    <row r="357" spans="1:10" s="132" customFormat="1" ht="13.5" customHeight="1" x14ac:dyDescent="0.2">
      <c r="A357" s="132" t="str">
        <f t="shared" si="61"/>
        <v/>
      </c>
      <c r="B357" s="145" t="str">
        <f t="shared" si="57"/>
        <v/>
      </c>
      <c r="C357" s="146" t="str">
        <f t="shared" si="62"/>
        <v/>
      </c>
      <c r="D357" s="146" t="str">
        <f t="shared" si="65"/>
        <v/>
      </c>
      <c r="E357" s="149" t="e">
        <f t="shared" si="58"/>
        <v>#VALUE!</v>
      </c>
      <c r="F357" s="146" t="e">
        <f t="shared" si="59"/>
        <v>#VALUE!</v>
      </c>
      <c r="G357" s="146" t="str">
        <f t="shared" si="63"/>
        <v/>
      </c>
      <c r="H357" s="146" t="str">
        <f t="shared" si="64"/>
        <v/>
      </c>
      <c r="I357" s="146" t="e">
        <f t="shared" si="60"/>
        <v>#VALUE!</v>
      </c>
      <c r="J357" s="146" t="e">
        <f>SUM($H$28:$H357)</f>
        <v>#VALUE!</v>
      </c>
    </row>
    <row r="358" spans="1:10" s="132" customFormat="1" ht="13.5" customHeight="1" x14ac:dyDescent="0.2">
      <c r="A358" s="132" t="str">
        <f t="shared" si="61"/>
        <v/>
      </c>
      <c r="B358" s="145" t="str">
        <f t="shared" si="57"/>
        <v/>
      </c>
      <c r="C358" s="146" t="str">
        <f t="shared" si="62"/>
        <v/>
      </c>
      <c r="D358" s="146" t="str">
        <f t="shared" si="65"/>
        <v/>
      </c>
      <c r="E358" s="149" t="e">
        <f t="shared" si="58"/>
        <v>#VALUE!</v>
      </c>
      <c r="F358" s="146" t="e">
        <f t="shared" si="59"/>
        <v>#VALUE!</v>
      </c>
      <c r="G358" s="146" t="str">
        <f t="shared" si="63"/>
        <v/>
      </c>
      <c r="H358" s="146" t="str">
        <f t="shared" si="64"/>
        <v/>
      </c>
      <c r="I358" s="146" t="e">
        <f t="shared" si="60"/>
        <v>#VALUE!</v>
      </c>
      <c r="J358" s="146" t="e">
        <f>SUM($H$28:$H358)</f>
        <v>#VALUE!</v>
      </c>
    </row>
    <row r="359" spans="1:10" s="132" customFormat="1" ht="13.5" customHeight="1" x14ac:dyDescent="0.2">
      <c r="A359" s="132" t="str">
        <f t="shared" si="61"/>
        <v/>
      </c>
      <c r="B359" s="145" t="str">
        <f t="shared" si="57"/>
        <v/>
      </c>
      <c r="C359" s="146" t="str">
        <f t="shared" si="62"/>
        <v/>
      </c>
      <c r="D359" s="146" t="str">
        <f t="shared" si="65"/>
        <v/>
      </c>
      <c r="E359" s="149" t="e">
        <f t="shared" si="58"/>
        <v>#VALUE!</v>
      </c>
      <c r="F359" s="146" t="e">
        <f t="shared" si="59"/>
        <v>#VALUE!</v>
      </c>
      <c r="G359" s="146" t="str">
        <f t="shared" si="63"/>
        <v/>
      </c>
      <c r="H359" s="146" t="str">
        <f t="shared" si="64"/>
        <v/>
      </c>
      <c r="I359" s="146" t="e">
        <f t="shared" si="60"/>
        <v>#VALUE!</v>
      </c>
      <c r="J359" s="146" t="e">
        <f>SUM($H$28:$H359)</f>
        <v>#VALUE!</v>
      </c>
    </row>
    <row r="360" spans="1:10" s="132" customFormat="1" ht="13.5" customHeight="1" x14ac:dyDescent="0.2">
      <c r="A360" s="132" t="str">
        <f t="shared" si="61"/>
        <v/>
      </c>
      <c r="B360" s="145" t="str">
        <f t="shared" si="57"/>
        <v/>
      </c>
      <c r="C360" s="146" t="str">
        <f t="shared" si="62"/>
        <v/>
      </c>
      <c r="D360" s="146" t="str">
        <f t="shared" si="65"/>
        <v/>
      </c>
      <c r="E360" s="149" t="e">
        <f t="shared" si="58"/>
        <v>#VALUE!</v>
      </c>
      <c r="F360" s="146" t="e">
        <f t="shared" si="59"/>
        <v>#VALUE!</v>
      </c>
      <c r="G360" s="146" t="str">
        <f t="shared" si="63"/>
        <v/>
      </c>
      <c r="H360" s="146" t="str">
        <f t="shared" si="64"/>
        <v/>
      </c>
      <c r="I360" s="146" t="e">
        <f t="shared" si="60"/>
        <v>#VALUE!</v>
      </c>
      <c r="J360" s="146" t="e">
        <f>SUM($H$28:$H360)</f>
        <v>#VALUE!</v>
      </c>
    </row>
    <row r="361" spans="1:10" s="132" customFormat="1" ht="13.5" customHeight="1" x14ac:dyDescent="0.2">
      <c r="A361" s="132" t="str">
        <f t="shared" si="61"/>
        <v/>
      </c>
      <c r="B361" s="145" t="str">
        <f t="shared" si="57"/>
        <v/>
      </c>
      <c r="C361" s="146" t="str">
        <f t="shared" si="62"/>
        <v/>
      </c>
      <c r="D361" s="146" t="str">
        <f t="shared" si="65"/>
        <v/>
      </c>
      <c r="E361" s="149" t="e">
        <f t="shared" si="58"/>
        <v>#VALUE!</v>
      </c>
      <c r="F361" s="146" t="e">
        <f t="shared" si="59"/>
        <v>#VALUE!</v>
      </c>
      <c r="G361" s="146" t="str">
        <f t="shared" si="63"/>
        <v/>
      </c>
      <c r="H361" s="146" t="str">
        <f t="shared" si="64"/>
        <v/>
      </c>
      <c r="I361" s="146" t="e">
        <f t="shared" si="60"/>
        <v>#VALUE!</v>
      </c>
      <c r="J361" s="146" t="e">
        <f>SUM($H$28:$H361)</f>
        <v>#VALUE!</v>
      </c>
    </row>
    <row r="362" spans="1:10" s="132" customFormat="1" ht="13.5" customHeight="1" x14ac:dyDescent="0.2">
      <c r="A362" s="132" t="str">
        <f t="shared" si="61"/>
        <v/>
      </c>
      <c r="B362" s="145" t="str">
        <f t="shared" si="57"/>
        <v/>
      </c>
      <c r="C362" s="146" t="str">
        <f t="shared" si="62"/>
        <v/>
      </c>
      <c r="D362" s="146" t="str">
        <f t="shared" si="65"/>
        <v/>
      </c>
      <c r="E362" s="149" t="e">
        <f t="shared" si="58"/>
        <v>#VALUE!</v>
      </c>
      <c r="F362" s="146" t="e">
        <f t="shared" si="59"/>
        <v>#VALUE!</v>
      </c>
      <c r="G362" s="146" t="str">
        <f t="shared" si="63"/>
        <v/>
      </c>
      <c r="H362" s="146" t="str">
        <f t="shared" si="64"/>
        <v/>
      </c>
      <c r="I362" s="146" t="e">
        <f t="shared" si="60"/>
        <v>#VALUE!</v>
      </c>
      <c r="J362" s="146" t="e">
        <f>SUM($H$28:$H362)</f>
        <v>#VALUE!</v>
      </c>
    </row>
    <row r="363" spans="1:10" s="132" customFormat="1" ht="13.5" customHeight="1" x14ac:dyDescent="0.2">
      <c r="A363" s="132" t="str">
        <f t="shared" si="61"/>
        <v/>
      </c>
      <c r="B363" s="147" t="str">
        <f t="shared" si="57"/>
        <v/>
      </c>
      <c r="C363" s="146" t="str">
        <f t="shared" si="62"/>
        <v/>
      </c>
      <c r="D363" s="146" t="str">
        <f t="shared" si="65"/>
        <v/>
      </c>
      <c r="E363" s="149" t="e">
        <f t="shared" si="58"/>
        <v>#VALUE!</v>
      </c>
      <c r="F363" s="146" t="e">
        <f t="shared" si="59"/>
        <v>#VALUE!</v>
      </c>
      <c r="G363" s="146" t="str">
        <f t="shared" si="63"/>
        <v/>
      </c>
      <c r="H363" s="146" t="str">
        <f t="shared" si="64"/>
        <v/>
      </c>
      <c r="I363" s="146" t="e">
        <f t="shared" si="60"/>
        <v>#VALUE!</v>
      </c>
      <c r="J363" s="146" t="e">
        <f>SUM($H$28:$H363)</f>
        <v>#VALUE!</v>
      </c>
    </row>
    <row r="364" spans="1:10" s="132" customFormat="1" ht="13.5" customHeight="1" x14ac:dyDescent="0.2">
      <c r="A364" s="132" t="str">
        <f t="shared" si="61"/>
        <v/>
      </c>
      <c r="B364" s="145" t="str">
        <f t="shared" si="57"/>
        <v/>
      </c>
      <c r="C364" s="146" t="str">
        <f t="shared" si="62"/>
        <v/>
      </c>
      <c r="D364" s="146" t="str">
        <f t="shared" si="65"/>
        <v/>
      </c>
      <c r="E364" s="149" t="e">
        <f t="shared" si="58"/>
        <v>#VALUE!</v>
      </c>
      <c r="F364" s="146" t="e">
        <f t="shared" si="59"/>
        <v>#VALUE!</v>
      </c>
      <c r="G364" s="146" t="str">
        <f t="shared" si="63"/>
        <v/>
      </c>
      <c r="H364" s="146" t="str">
        <f t="shared" si="64"/>
        <v/>
      </c>
      <c r="I364" s="146" t="e">
        <f t="shared" si="60"/>
        <v>#VALUE!</v>
      </c>
      <c r="J364" s="146" t="e">
        <f>SUM($H$28:$H364)</f>
        <v>#VALUE!</v>
      </c>
    </row>
    <row r="365" spans="1:10" s="132" customFormat="1" ht="13.5" customHeight="1" x14ac:dyDescent="0.2">
      <c r="A365" s="132" t="str">
        <f t="shared" si="61"/>
        <v/>
      </c>
      <c r="B365" s="145" t="str">
        <f t="shared" si="57"/>
        <v/>
      </c>
      <c r="C365" s="146" t="str">
        <f t="shared" si="62"/>
        <v/>
      </c>
      <c r="D365" s="146" t="str">
        <f t="shared" si="65"/>
        <v/>
      </c>
      <c r="E365" s="149" t="e">
        <f t="shared" si="58"/>
        <v>#VALUE!</v>
      </c>
      <c r="F365" s="146" t="e">
        <f t="shared" si="59"/>
        <v>#VALUE!</v>
      </c>
      <c r="G365" s="146" t="str">
        <f t="shared" si="63"/>
        <v/>
      </c>
      <c r="H365" s="146" t="str">
        <f t="shared" si="64"/>
        <v/>
      </c>
      <c r="I365" s="146" t="e">
        <f t="shared" si="60"/>
        <v>#VALUE!</v>
      </c>
      <c r="J365" s="146" t="e">
        <f>SUM($H$28:$H365)</f>
        <v>#VALUE!</v>
      </c>
    </row>
    <row r="366" spans="1:10" s="132" customFormat="1" ht="13.5" customHeight="1" x14ac:dyDescent="0.2">
      <c r="A366" s="132" t="str">
        <f t="shared" si="61"/>
        <v/>
      </c>
      <c r="B366" s="145" t="str">
        <f t="shared" si="57"/>
        <v/>
      </c>
      <c r="C366" s="146" t="str">
        <f t="shared" si="62"/>
        <v/>
      </c>
      <c r="D366" s="146" t="str">
        <f t="shared" si="65"/>
        <v/>
      </c>
      <c r="E366" s="149" t="e">
        <f t="shared" si="58"/>
        <v>#VALUE!</v>
      </c>
      <c r="F366" s="146" t="e">
        <f t="shared" si="59"/>
        <v>#VALUE!</v>
      </c>
      <c r="G366" s="146" t="str">
        <f t="shared" si="63"/>
        <v/>
      </c>
      <c r="H366" s="146" t="str">
        <f t="shared" si="64"/>
        <v/>
      </c>
      <c r="I366" s="146" t="e">
        <f t="shared" si="60"/>
        <v>#VALUE!</v>
      </c>
      <c r="J366" s="146" t="e">
        <f>SUM($H$28:$H366)</f>
        <v>#VALUE!</v>
      </c>
    </row>
    <row r="367" spans="1:10" s="132" customFormat="1" ht="13.5" customHeight="1" x14ac:dyDescent="0.2">
      <c r="A367" s="132" t="str">
        <f t="shared" si="61"/>
        <v/>
      </c>
      <c r="B367" s="145" t="str">
        <f t="shared" si="57"/>
        <v/>
      </c>
      <c r="C367" s="146" t="str">
        <f t="shared" si="62"/>
        <v/>
      </c>
      <c r="D367" s="146" t="str">
        <f t="shared" si="65"/>
        <v/>
      </c>
      <c r="E367" s="149" t="e">
        <f t="shared" si="58"/>
        <v>#VALUE!</v>
      </c>
      <c r="F367" s="146" t="e">
        <f t="shared" si="59"/>
        <v>#VALUE!</v>
      </c>
      <c r="G367" s="146" t="str">
        <f t="shared" si="63"/>
        <v/>
      </c>
      <c r="H367" s="146" t="str">
        <f t="shared" si="64"/>
        <v/>
      </c>
      <c r="I367" s="146" t="e">
        <f t="shared" si="60"/>
        <v>#VALUE!</v>
      </c>
      <c r="J367" s="146" t="e">
        <f>SUM($H$28:$H367)</f>
        <v>#VALUE!</v>
      </c>
    </row>
    <row r="368" spans="1:10" s="132" customFormat="1" ht="13.5" customHeight="1" x14ac:dyDescent="0.2">
      <c r="A368" s="132" t="str">
        <f t="shared" si="61"/>
        <v/>
      </c>
      <c r="B368" s="145" t="str">
        <f t="shared" si="57"/>
        <v/>
      </c>
      <c r="C368" s="146" t="str">
        <f t="shared" si="62"/>
        <v/>
      </c>
      <c r="D368" s="146" t="str">
        <f t="shared" si="65"/>
        <v/>
      </c>
      <c r="E368" s="149" t="e">
        <f t="shared" si="58"/>
        <v>#VALUE!</v>
      </c>
      <c r="F368" s="146" t="e">
        <f t="shared" si="59"/>
        <v>#VALUE!</v>
      </c>
      <c r="G368" s="146" t="str">
        <f t="shared" si="63"/>
        <v/>
      </c>
      <c r="H368" s="146" t="str">
        <f t="shared" si="64"/>
        <v/>
      </c>
      <c r="I368" s="146" t="e">
        <f t="shared" si="60"/>
        <v>#VALUE!</v>
      </c>
      <c r="J368" s="146" t="e">
        <f>SUM($H$28:$H368)</f>
        <v>#VALUE!</v>
      </c>
    </row>
    <row r="369" spans="1:10" s="132" customFormat="1" ht="13.5" customHeight="1" x14ac:dyDescent="0.2">
      <c r="A369" s="132" t="str">
        <f t="shared" si="61"/>
        <v/>
      </c>
      <c r="B369" s="145" t="str">
        <f t="shared" si="57"/>
        <v/>
      </c>
      <c r="C369" s="146" t="str">
        <f t="shared" si="62"/>
        <v/>
      </c>
      <c r="D369" s="146" t="str">
        <f t="shared" si="65"/>
        <v/>
      </c>
      <c r="E369" s="149" t="e">
        <f t="shared" si="58"/>
        <v>#VALUE!</v>
      </c>
      <c r="F369" s="146" t="e">
        <f t="shared" si="59"/>
        <v>#VALUE!</v>
      </c>
      <c r="G369" s="146" t="str">
        <f t="shared" si="63"/>
        <v/>
      </c>
      <c r="H369" s="146" t="str">
        <f t="shared" si="64"/>
        <v/>
      </c>
      <c r="I369" s="146" t="e">
        <f t="shared" si="60"/>
        <v>#VALUE!</v>
      </c>
      <c r="J369" s="146" t="e">
        <f>SUM($H$28:$H369)</f>
        <v>#VALUE!</v>
      </c>
    </row>
    <row r="370" spans="1:10" s="132" customFormat="1" ht="13.5" customHeight="1" x14ac:dyDescent="0.2">
      <c r="A370" s="132" t="str">
        <f t="shared" si="61"/>
        <v/>
      </c>
      <c r="B370" s="145" t="str">
        <f t="shared" si="57"/>
        <v/>
      </c>
      <c r="C370" s="146" t="str">
        <f t="shared" si="62"/>
        <v/>
      </c>
      <c r="D370" s="146" t="str">
        <f t="shared" si="65"/>
        <v/>
      </c>
      <c r="E370" s="149" t="e">
        <f t="shared" si="58"/>
        <v>#VALUE!</v>
      </c>
      <c r="F370" s="146" t="e">
        <f t="shared" si="59"/>
        <v>#VALUE!</v>
      </c>
      <c r="G370" s="146" t="str">
        <f t="shared" si="63"/>
        <v/>
      </c>
      <c r="H370" s="146" t="str">
        <f t="shared" si="64"/>
        <v/>
      </c>
      <c r="I370" s="146" t="e">
        <f t="shared" si="60"/>
        <v>#VALUE!</v>
      </c>
      <c r="J370" s="146" t="e">
        <f>SUM($H$28:$H370)</f>
        <v>#VALUE!</v>
      </c>
    </row>
    <row r="371" spans="1:10" s="132" customFormat="1" ht="13.5" customHeight="1" x14ac:dyDescent="0.2">
      <c r="A371" s="132" t="str">
        <f t="shared" si="61"/>
        <v/>
      </c>
      <c r="B371" s="145" t="str">
        <f t="shared" si="57"/>
        <v/>
      </c>
      <c r="C371" s="146" t="str">
        <f t="shared" si="62"/>
        <v/>
      </c>
      <c r="D371" s="146" t="str">
        <f t="shared" si="65"/>
        <v/>
      </c>
      <c r="E371" s="149" t="e">
        <f t="shared" si="58"/>
        <v>#VALUE!</v>
      </c>
      <c r="F371" s="146" t="e">
        <f t="shared" si="59"/>
        <v>#VALUE!</v>
      </c>
      <c r="G371" s="146" t="str">
        <f t="shared" si="63"/>
        <v/>
      </c>
      <c r="H371" s="146" t="str">
        <f t="shared" si="64"/>
        <v/>
      </c>
      <c r="I371" s="146" t="e">
        <f t="shared" si="60"/>
        <v>#VALUE!</v>
      </c>
      <c r="J371" s="146" t="e">
        <f>SUM($H$28:$H371)</f>
        <v>#VALUE!</v>
      </c>
    </row>
    <row r="372" spans="1:10" s="132" customFormat="1" ht="13.5" customHeight="1" x14ac:dyDescent="0.2">
      <c r="A372" s="132" t="str">
        <f t="shared" si="61"/>
        <v/>
      </c>
      <c r="B372" s="145" t="str">
        <f t="shared" si="57"/>
        <v/>
      </c>
      <c r="C372" s="146" t="str">
        <f t="shared" si="62"/>
        <v/>
      </c>
      <c r="D372" s="146" t="str">
        <f t="shared" si="65"/>
        <v/>
      </c>
      <c r="E372" s="149" t="e">
        <f t="shared" si="58"/>
        <v>#VALUE!</v>
      </c>
      <c r="F372" s="146" t="e">
        <f t="shared" si="59"/>
        <v>#VALUE!</v>
      </c>
      <c r="G372" s="146" t="str">
        <f t="shared" si="63"/>
        <v/>
      </c>
      <c r="H372" s="146" t="str">
        <f t="shared" si="64"/>
        <v/>
      </c>
      <c r="I372" s="146" t="e">
        <f t="shared" si="60"/>
        <v>#VALUE!</v>
      </c>
      <c r="J372" s="146" t="e">
        <f>SUM($H$28:$H372)</f>
        <v>#VALUE!</v>
      </c>
    </row>
    <row r="373" spans="1:10" s="132" customFormat="1" ht="13.5" customHeight="1" x14ac:dyDescent="0.2">
      <c r="A373" s="132" t="str">
        <f t="shared" si="61"/>
        <v/>
      </c>
      <c r="B373" s="145" t="str">
        <f t="shared" si="57"/>
        <v/>
      </c>
      <c r="C373" s="146" t="str">
        <f t="shared" si="62"/>
        <v/>
      </c>
      <c r="D373" s="146" t="str">
        <f t="shared" si="65"/>
        <v/>
      </c>
      <c r="E373" s="149" t="e">
        <f t="shared" si="58"/>
        <v>#VALUE!</v>
      </c>
      <c r="F373" s="146" t="e">
        <f t="shared" si="59"/>
        <v>#VALUE!</v>
      </c>
      <c r="G373" s="146" t="str">
        <f t="shared" si="63"/>
        <v/>
      </c>
      <c r="H373" s="146" t="str">
        <f t="shared" si="64"/>
        <v/>
      </c>
      <c r="I373" s="146" t="e">
        <f t="shared" si="60"/>
        <v>#VALUE!</v>
      </c>
      <c r="J373" s="146" t="e">
        <f>SUM($H$28:$H373)</f>
        <v>#VALUE!</v>
      </c>
    </row>
    <row r="374" spans="1:10" s="132" customFormat="1" ht="13.5" customHeight="1" x14ac:dyDescent="0.2">
      <c r="A374" s="132" t="str">
        <f t="shared" si="61"/>
        <v/>
      </c>
      <c r="B374" s="145" t="str">
        <f t="shared" si="57"/>
        <v/>
      </c>
      <c r="C374" s="146" t="str">
        <f t="shared" si="62"/>
        <v/>
      </c>
      <c r="D374" s="146" t="str">
        <f t="shared" si="65"/>
        <v/>
      </c>
      <c r="E374" s="149" t="e">
        <f t="shared" si="58"/>
        <v>#VALUE!</v>
      </c>
      <c r="F374" s="146" t="e">
        <f t="shared" si="59"/>
        <v>#VALUE!</v>
      </c>
      <c r="G374" s="146" t="str">
        <f t="shared" si="63"/>
        <v/>
      </c>
      <c r="H374" s="146" t="str">
        <f t="shared" si="64"/>
        <v/>
      </c>
      <c r="I374" s="146" t="e">
        <f t="shared" si="60"/>
        <v>#VALUE!</v>
      </c>
      <c r="J374" s="146" t="e">
        <f>SUM($H$28:$H374)</f>
        <v>#VALUE!</v>
      </c>
    </row>
    <row r="375" spans="1:10" s="132" customFormat="1" ht="13.5" customHeight="1" x14ac:dyDescent="0.2">
      <c r="A375" s="132" t="str">
        <f t="shared" si="61"/>
        <v/>
      </c>
      <c r="B375" s="147" t="str">
        <f t="shared" si="57"/>
        <v/>
      </c>
      <c r="C375" s="146" t="str">
        <f t="shared" si="62"/>
        <v/>
      </c>
      <c r="D375" s="146" t="str">
        <f t="shared" si="65"/>
        <v/>
      </c>
      <c r="E375" s="149" t="e">
        <f t="shared" si="58"/>
        <v>#VALUE!</v>
      </c>
      <c r="F375" s="146" t="e">
        <f t="shared" si="59"/>
        <v>#VALUE!</v>
      </c>
      <c r="G375" s="146" t="str">
        <f t="shared" si="63"/>
        <v/>
      </c>
      <c r="H375" s="146" t="str">
        <f t="shared" si="64"/>
        <v/>
      </c>
      <c r="I375" s="146" t="e">
        <f t="shared" si="60"/>
        <v>#VALUE!</v>
      </c>
      <c r="J375" s="146" t="e">
        <f>SUM($H$28:$H375)</f>
        <v>#VALUE!</v>
      </c>
    </row>
    <row r="376" spans="1:10" s="132" customFormat="1" ht="13.5" customHeight="1" x14ac:dyDescent="0.2">
      <c r="A376" s="132" t="str">
        <f t="shared" si="61"/>
        <v/>
      </c>
      <c r="B376" s="145" t="str">
        <f t="shared" si="57"/>
        <v/>
      </c>
      <c r="C376" s="146" t="str">
        <f t="shared" si="62"/>
        <v/>
      </c>
      <c r="D376" s="146" t="str">
        <f t="shared" si="65"/>
        <v/>
      </c>
      <c r="E376" s="149" t="e">
        <f t="shared" si="58"/>
        <v>#VALUE!</v>
      </c>
      <c r="F376" s="146" t="e">
        <f t="shared" si="59"/>
        <v>#VALUE!</v>
      </c>
      <c r="G376" s="146" t="str">
        <f t="shared" si="63"/>
        <v/>
      </c>
      <c r="H376" s="146" t="str">
        <f t="shared" si="64"/>
        <v/>
      </c>
      <c r="I376" s="146" t="e">
        <f t="shared" si="60"/>
        <v>#VALUE!</v>
      </c>
      <c r="J376" s="146" t="e">
        <f>SUM($H$28:$H376)</f>
        <v>#VALUE!</v>
      </c>
    </row>
    <row r="377" spans="1:10" s="132" customFormat="1" ht="13.5" customHeight="1" x14ac:dyDescent="0.2">
      <c r="A377" s="132" t="str">
        <f t="shared" si="61"/>
        <v/>
      </c>
      <c r="B377" s="145" t="str">
        <f t="shared" si="57"/>
        <v/>
      </c>
      <c r="C377" s="146" t="str">
        <f t="shared" si="62"/>
        <v/>
      </c>
      <c r="D377" s="146" t="str">
        <f t="shared" si="65"/>
        <v/>
      </c>
      <c r="E377" s="149" t="e">
        <f t="shared" si="58"/>
        <v>#VALUE!</v>
      </c>
      <c r="F377" s="146" t="e">
        <f t="shared" si="59"/>
        <v>#VALUE!</v>
      </c>
      <c r="G377" s="146" t="str">
        <f t="shared" si="63"/>
        <v/>
      </c>
      <c r="H377" s="146" t="str">
        <f t="shared" si="64"/>
        <v/>
      </c>
      <c r="I377" s="146" t="e">
        <f t="shared" si="60"/>
        <v>#VALUE!</v>
      </c>
      <c r="J377" s="146" t="e">
        <f>SUM($H$28:$H377)</f>
        <v>#VALUE!</v>
      </c>
    </row>
    <row r="378" spans="1:10" s="132" customFormat="1" ht="13.5" customHeight="1" x14ac:dyDescent="0.2">
      <c r="A378" s="132" t="str">
        <f t="shared" si="61"/>
        <v/>
      </c>
      <c r="B378" s="145" t="str">
        <f t="shared" si="57"/>
        <v/>
      </c>
      <c r="C378" s="146" t="str">
        <f t="shared" si="62"/>
        <v/>
      </c>
      <c r="D378" s="146" t="str">
        <f t="shared" si="65"/>
        <v/>
      </c>
      <c r="E378" s="149" t="e">
        <f t="shared" si="58"/>
        <v>#VALUE!</v>
      </c>
      <c r="F378" s="146" t="e">
        <f t="shared" si="59"/>
        <v>#VALUE!</v>
      </c>
      <c r="G378" s="146" t="str">
        <f t="shared" si="63"/>
        <v/>
      </c>
      <c r="H378" s="146" t="str">
        <f t="shared" si="64"/>
        <v/>
      </c>
      <c r="I378" s="146" t="e">
        <f t="shared" si="60"/>
        <v>#VALUE!</v>
      </c>
      <c r="J378" s="146" t="e">
        <f>SUM($H$28:$H378)</f>
        <v>#VALUE!</v>
      </c>
    </row>
    <row r="379" spans="1:10" s="132" customFormat="1" ht="13.5" customHeight="1" x14ac:dyDescent="0.2">
      <c r="A379" s="132" t="str">
        <f t="shared" si="61"/>
        <v/>
      </c>
      <c r="B379" s="145" t="str">
        <f t="shared" si="57"/>
        <v/>
      </c>
      <c r="C379" s="146" t="str">
        <f t="shared" si="62"/>
        <v/>
      </c>
      <c r="D379" s="146" t="str">
        <f t="shared" si="65"/>
        <v/>
      </c>
      <c r="E379" s="149" t="e">
        <f t="shared" si="58"/>
        <v>#VALUE!</v>
      </c>
      <c r="F379" s="146" t="e">
        <f t="shared" si="59"/>
        <v>#VALUE!</v>
      </c>
      <c r="G379" s="146" t="str">
        <f t="shared" si="63"/>
        <v/>
      </c>
      <c r="H379" s="146" t="str">
        <f t="shared" si="64"/>
        <v/>
      </c>
      <c r="I379" s="146" t="e">
        <f t="shared" si="60"/>
        <v>#VALUE!</v>
      </c>
      <c r="J379" s="146" t="e">
        <f>SUM($H$28:$H379)</f>
        <v>#VALUE!</v>
      </c>
    </row>
    <row r="380" spans="1:10" s="132" customFormat="1" ht="13.5" customHeight="1" x14ac:dyDescent="0.2">
      <c r="A380" s="132" t="str">
        <f t="shared" si="61"/>
        <v/>
      </c>
      <c r="B380" s="145" t="str">
        <f t="shared" si="57"/>
        <v/>
      </c>
      <c r="C380" s="146" t="str">
        <f t="shared" si="62"/>
        <v/>
      </c>
      <c r="D380" s="146" t="str">
        <f t="shared" si="65"/>
        <v/>
      </c>
      <c r="E380" s="149" t="e">
        <f t="shared" si="58"/>
        <v>#VALUE!</v>
      </c>
      <c r="F380" s="146" t="e">
        <f t="shared" si="59"/>
        <v>#VALUE!</v>
      </c>
      <c r="G380" s="146" t="str">
        <f t="shared" si="63"/>
        <v/>
      </c>
      <c r="H380" s="146" t="str">
        <f t="shared" si="64"/>
        <v/>
      </c>
      <c r="I380" s="146" t="e">
        <f t="shared" si="60"/>
        <v>#VALUE!</v>
      </c>
      <c r="J380" s="146" t="e">
        <f>SUM($H$28:$H380)</f>
        <v>#VALUE!</v>
      </c>
    </row>
    <row r="381" spans="1:10" s="132" customFormat="1" ht="13.5" customHeight="1" x14ac:dyDescent="0.2">
      <c r="A381" s="132" t="str">
        <f t="shared" si="61"/>
        <v/>
      </c>
      <c r="B381" s="145" t="str">
        <f t="shared" si="57"/>
        <v/>
      </c>
      <c r="C381" s="146" t="str">
        <f t="shared" si="62"/>
        <v/>
      </c>
      <c r="D381" s="146" t="str">
        <f t="shared" si="65"/>
        <v/>
      </c>
      <c r="E381" s="149" t="e">
        <f t="shared" si="58"/>
        <v>#VALUE!</v>
      </c>
      <c r="F381" s="146" t="e">
        <f t="shared" si="59"/>
        <v>#VALUE!</v>
      </c>
      <c r="G381" s="146" t="str">
        <f t="shared" si="63"/>
        <v/>
      </c>
      <c r="H381" s="146" t="str">
        <f t="shared" si="64"/>
        <v/>
      </c>
      <c r="I381" s="146" t="e">
        <f t="shared" si="60"/>
        <v>#VALUE!</v>
      </c>
      <c r="J381" s="146" t="e">
        <f>SUM($H$28:$H381)</f>
        <v>#VALUE!</v>
      </c>
    </row>
    <row r="382" spans="1:10" s="132" customFormat="1" ht="13.5" customHeight="1" x14ac:dyDescent="0.2">
      <c r="A382" s="132" t="str">
        <f t="shared" si="61"/>
        <v/>
      </c>
      <c r="B382" s="145" t="str">
        <f t="shared" si="57"/>
        <v/>
      </c>
      <c r="C382" s="146" t="str">
        <f t="shared" si="62"/>
        <v/>
      </c>
      <c r="D382" s="146" t="str">
        <f t="shared" si="65"/>
        <v/>
      </c>
      <c r="E382" s="149" t="e">
        <f t="shared" si="58"/>
        <v>#VALUE!</v>
      </c>
      <c r="F382" s="146" t="e">
        <f t="shared" si="59"/>
        <v>#VALUE!</v>
      </c>
      <c r="G382" s="146" t="str">
        <f t="shared" si="63"/>
        <v/>
      </c>
      <c r="H382" s="146" t="str">
        <f t="shared" si="64"/>
        <v/>
      </c>
      <c r="I382" s="146" t="e">
        <f t="shared" si="60"/>
        <v>#VALUE!</v>
      </c>
      <c r="J382" s="146" t="e">
        <f>SUM($H$28:$H382)</f>
        <v>#VALUE!</v>
      </c>
    </row>
    <row r="383" spans="1:10" s="132" customFormat="1" ht="13.5" customHeight="1" x14ac:dyDescent="0.2">
      <c r="A383" s="132" t="str">
        <f t="shared" si="61"/>
        <v/>
      </c>
      <c r="B383" s="145" t="str">
        <f t="shared" si="57"/>
        <v/>
      </c>
      <c r="C383" s="146" t="str">
        <f t="shared" si="62"/>
        <v/>
      </c>
      <c r="D383" s="146" t="str">
        <f t="shared" si="65"/>
        <v/>
      </c>
      <c r="E383" s="149" t="e">
        <f t="shared" si="58"/>
        <v>#VALUE!</v>
      </c>
      <c r="F383" s="146" t="e">
        <f t="shared" si="59"/>
        <v>#VALUE!</v>
      </c>
      <c r="G383" s="146" t="str">
        <f t="shared" si="63"/>
        <v/>
      </c>
      <c r="H383" s="146" t="str">
        <f t="shared" si="64"/>
        <v/>
      </c>
      <c r="I383" s="146" t="e">
        <f t="shared" si="60"/>
        <v>#VALUE!</v>
      </c>
      <c r="J383" s="146" t="e">
        <f>SUM($H$28:$H383)</f>
        <v>#VALUE!</v>
      </c>
    </row>
    <row r="384" spans="1:10" s="132" customFormat="1" ht="13.5" customHeight="1" x14ac:dyDescent="0.2">
      <c r="A384" s="132" t="str">
        <f t="shared" si="61"/>
        <v/>
      </c>
      <c r="B384" s="145" t="str">
        <f t="shared" si="57"/>
        <v/>
      </c>
      <c r="C384" s="146" t="str">
        <f t="shared" si="62"/>
        <v/>
      </c>
      <c r="D384" s="146" t="str">
        <f t="shared" si="65"/>
        <v/>
      </c>
      <c r="E384" s="149" t="e">
        <f t="shared" si="58"/>
        <v>#VALUE!</v>
      </c>
      <c r="F384" s="146" t="e">
        <f t="shared" si="59"/>
        <v>#VALUE!</v>
      </c>
      <c r="G384" s="146" t="str">
        <f t="shared" si="63"/>
        <v/>
      </c>
      <c r="H384" s="146" t="str">
        <f t="shared" si="64"/>
        <v/>
      </c>
      <c r="I384" s="146" t="e">
        <f t="shared" si="60"/>
        <v>#VALUE!</v>
      </c>
      <c r="J384" s="146" t="e">
        <f>SUM($H$28:$H384)</f>
        <v>#VALUE!</v>
      </c>
    </row>
    <row r="385" spans="1:10" s="132" customFormat="1" ht="13.5" customHeight="1" x14ac:dyDescent="0.2">
      <c r="A385" s="132" t="str">
        <f t="shared" si="61"/>
        <v/>
      </c>
      <c r="B385" s="145" t="str">
        <f t="shared" si="57"/>
        <v/>
      </c>
      <c r="C385" s="146" t="str">
        <f t="shared" si="62"/>
        <v/>
      </c>
      <c r="D385" s="146" t="str">
        <f t="shared" si="65"/>
        <v/>
      </c>
      <c r="E385" s="149" t="e">
        <f t="shared" si="58"/>
        <v>#VALUE!</v>
      </c>
      <c r="F385" s="146" t="e">
        <f t="shared" si="59"/>
        <v>#VALUE!</v>
      </c>
      <c r="G385" s="146" t="str">
        <f t="shared" si="63"/>
        <v/>
      </c>
      <c r="H385" s="146" t="str">
        <f t="shared" si="64"/>
        <v/>
      </c>
      <c r="I385" s="146" t="e">
        <f t="shared" si="60"/>
        <v>#VALUE!</v>
      </c>
      <c r="J385" s="146" t="e">
        <f>SUM($H$28:$H385)</f>
        <v>#VALUE!</v>
      </c>
    </row>
    <row r="386" spans="1:10" s="132" customFormat="1" ht="13.5" customHeight="1" x14ac:dyDescent="0.2">
      <c r="A386" s="132" t="str">
        <f t="shared" si="61"/>
        <v/>
      </c>
      <c r="B386" s="145" t="str">
        <f t="shared" si="57"/>
        <v/>
      </c>
      <c r="C386" s="146" t="str">
        <f t="shared" si="62"/>
        <v/>
      </c>
      <c r="D386" s="146" t="str">
        <f t="shared" si="65"/>
        <v/>
      </c>
      <c r="E386" s="149" t="e">
        <f t="shared" si="58"/>
        <v>#VALUE!</v>
      </c>
      <c r="F386" s="146" t="e">
        <f t="shared" si="59"/>
        <v>#VALUE!</v>
      </c>
      <c r="G386" s="146" t="str">
        <f t="shared" si="63"/>
        <v/>
      </c>
      <c r="H386" s="146" t="str">
        <f t="shared" si="64"/>
        <v/>
      </c>
      <c r="I386" s="146" t="e">
        <f t="shared" si="60"/>
        <v>#VALUE!</v>
      </c>
      <c r="J386" s="146" t="e">
        <f>SUM($H$28:$H386)</f>
        <v>#VALUE!</v>
      </c>
    </row>
    <row r="387" spans="1:10" s="132" customFormat="1" ht="13.5" customHeight="1" x14ac:dyDescent="0.2">
      <c r="A387" s="132" t="str">
        <f t="shared" si="61"/>
        <v/>
      </c>
      <c r="B387" s="147" t="str">
        <f t="shared" si="57"/>
        <v/>
      </c>
      <c r="C387" s="146" t="str">
        <f t="shared" si="62"/>
        <v/>
      </c>
      <c r="D387" s="146" t="str">
        <f t="shared" si="65"/>
        <v/>
      </c>
      <c r="E387" s="149" t="e">
        <f t="shared" si="58"/>
        <v>#VALUE!</v>
      </c>
      <c r="F387" s="146" t="e">
        <f t="shared" si="59"/>
        <v>#VALUE!</v>
      </c>
      <c r="G387" s="146" t="str">
        <f t="shared" si="63"/>
        <v/>
      </c>
      <c r="H387" s="146" t="str">
        <f t="shared" si="64"/>
        <v/>
      </c>
      <c r="I387" s="146" t="e">
        <f t="shared" si="60"/>
        <v>#VALUE!</v>
      </c>
      <c r="J387" s="146" t="e">
        <f>SUM($H$28:$H387)</f>
        <v>#VALUE!</v>
      </c>
    </row>
    <row r="388" spans="1:10" x14ac:dyDescent="0.2">
      <c r="E388" s="142"/>
    </row>
    <row r="389" spans="1:10" x14ac:dyDescent="0.2">
      <c r="A389" s="143" t="s">
        <v>65</v>
      </c>
      <c r="E389" s="142"/>
      <c r="I389" s="127" t="s">
        <v>243</v>
      </c>
    </row>
    <row r="390" spans="1:10" x14ac:dyDescent="0.2">
      <c r="E390" s="142"/>
    </row>
  </sheetData>
  <sheetProtection algorithmName="SHA-512" hashValue="OyeDbCM0v7ug/qRDwMMk7Chjk9AdFpGoLlqnamL3OSoMrd0LQQes1kPlGxORqDo3Gr+VwzREdKrv8lt6zCIbpg==" saltValue="fEe9Dxjqk96hPwybwfa+OA==" spinCount="100000" sheet="1" selectLockedCells="1"/>
  <mergeCells count="36">
    <mergeCell ref="J20:N21"/>
    <mergeCell ref="B20:C20"/>
    <mergeCell ref="B21:C21"/>
    <mergeCell ref="B22:C22"/>
    <mergeCell ref="F23:G23"/>
    <mergeCell ref="C25:D25"/>
    <mergeCell ref="F20:G20"/>
    <mergeCell ref="F21:G21"/>
    <mergeCell ref="F22:G22"/>
    <mergeCell ref="B23:C23"/>
    <mergeCell ref="A11:B11"/>
    <mergeCell ref="A1:D3"/>
    <mergeCell ref="E1:G3"/>
    <mergeCell ref="A9:B9"/>
    <mergeCell ref="C9:I9"/>
    <mergeCell ref="H1:I1"/>
    <mergeCell ref="A5:B5"/>
    <mergeCell ref="E5:F5"/>
    <mergeCell ref="G5:I5"/>
    <mergeCell ref="A7:B7"/>
    <mergeCell ref="C5:D5"/>
    <mergeCell ref="C7:D7"/>
    <mergeCell ref="F7:G7"/>
    <mergeCell ref="H7:I7"/>
    <mergeCell ref="F19:G19"/>
    <mergeCell ref="F14:H14"/>
    <mergeCell ref="F15:G15"/>
    <mergeCell ref="F16:G16"/>
    <mergeCell ref="B14:D14"/>
    <mergeCell ref="B18:C18"/>
    <mergeCell ref="B19:C19"/>
    <mergeCell ref="B15:C15"/>
    <mergeCell ref="B16:C16"/>
    <mergeCell ref="B17:C17"/>
    <mergeCell ref="F17:G17"/>
    <mergeCell ref="F18:G18"/>
  </mergeCells>
  <conditionalFormatting sqref="A28:E387">
    <cfRule type="expression" dxfId="5" priority="1" stopIfTrue="1">
      <formula>IF(ROW(A28)&gt;Last_Row,TRUE, FALSE)</formula>
    </cfRule>
    <cfRule type="expression" dxfId="4" priority="2" stopIfTrue="1">
      <formula>IF(ROW(A28)=Last_Row,TRUE, FALSE)</formula>
    </cfRule>
    <cfRule type="expression" dxfId="3" priority="3" stopIfTrue="1">
      <formula>IF(ROW(A28)&lt;Last_Row,TRUE, FALSE)</formula>
    </cfRule>
  </conditionalFormatting>
  <conditionalFormatting sqref="F28:J387">
    <cfRule type="expression" dxfId="2" priority="4" stopIfTrue="1">
      <formula>IF(ROW(F28)&gt;Last_Row,TRUE, FALSE)</formula>
    </cfRule>
    <cfRule type="expression" dxfId="1" priority="5" stopIfTrue="1">
      <formula>IF(ROW(F28)=Last_Row,TRUE, FALSE)</formula>
    </cfRule>
    <cfRule type="expression" dxfId="0" priority="6" stopIfTrue="1">
      <formula>IF(ROW(F28)&lt;=Last_Row,TRUE, FALSE)</formula>
    </cfRule>
  </conditionalFormatting>
  <dataValidations xWindow="1351" yWindow="433" count="3"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22" xr:uid="{00000000-0002-0000-0A00-000000000000}"/>
    <dataValidation type="date" operator="greaterThanOrEqual" allowBlank="1" showInputMessage="1" showErrorMessage="1" errorTitle="Date" error="Please enter a valid date greater than or equal to January 1, 1900." sqref="D18:D19" xr:uid="{00000000-0002-0000-0A00-000001000000}">
      <formula1>1</formula1>
    </dataValidation>
    <dataValidation type="whole" allowBlank="1" showInputMessage="1" showErrorMessage="1" errorTitle="Years" error="Please enter a whole number of years from 1 to 30." sqref="D17" xr:uid="{00000000-0002-0000-0A00-000002000000}">
      <formula1>1</formula1>
      <formula2>30</formula2>
    </dataValidation>
  </dataValidations>
  <printOptions horizontalCentered="1"/>
  <pageMargins left="0.25" right="0.25" top="0.25" bottom="0.25" header="0.5" footer="0.5"/>
  <pageSetup scale="67" fitToHeight="0" orientation="landscape" r:id="rId1"/>
  <headerFooter alignWithMargins="0"/>
  <ignoredErrors>
    <ignoredError sqref="E40:E42 E47:E185 E28:E37 E43:E46 E186:E378 E379:E387 E3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L2"/>
  <sheetViews>
    <sheetView workbookViewId="0">
      <selection activeCell="G14" sqref="G14"/>
    </sheetView>
  </sheetViews>
  <sheetFormatPr defaultRowHeight="12.75" x14ac:dyDescent="0.2"/>
  <sheetData>
    <row r="2" spans="1:12" ht="57" customHeight="1" x14ac:dyDescent="0.2">
      <c r="A2" s="338" t="s">
        <v>296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</sheetData>
  <mergeCells count="1">
    <mergeCell ref="A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3"/>
  <sheetViews>
    <sheetView workbookViewId="0">
      <selection activeCell="H15" sqref="H15:I15"/>
    </sheetView>
  </sheetViews>
  <sheetFormatPr defaultColWidth="9.140625" defaultRowHeight="15" x14ac:dyDescent="0.25"/>
  <cols>
    <col min="1" max="1" width="12.28515625" style="32" customWidth="1"/>
    <col min="2" max="2" width="16.140625" style="32" customWidth="1"/>
    <col min="3" max="3" width="9.7109375" style="32" customWidth="1"/>
    <col min="4" max="4" width="13.85546875" style="32" customWidth="1"/>
    <col min="5" max="5" width="9.7109375" style="32" customWidth="1"/>
    <col min="6" max="6" width="14" style="32" customWidth="1"/>
    <col min="7" max="7" width="13" style="32" customWidth="1"/>
    <col min="8" max="8" width="8.42578125" style="32" customWidth="1"/>
    <col min="9" max="9" width="5.28515625" style="32" customWidth="1"/>
    <col min="10" max="16384" width="9.140625" style="32"/>
  </cols>
  <sheetData>
    <row r="1" spans="1:9" ht="29.1" customHeight="1" x14ac:dyDescent="0.25">
      <c r="F1" s="494" t="s">
        <v>302</v>
      </c>
      <c r="G1" s="494"/>
      <c r="H1" s="494"/>
      <c r="I1" s="494"/>
    </row>
    <row r="2" spans="1:9" ht="13.5" customHeight="1" x14ac:dyDescent="0.25">
      <c r="A2" s="477" t="s">
        <v>181</v>
      </c>
      <c r="B2" s="477"/>
      <c r="C2" s="477"/>
      <c r="D2" s="477"/>
      <c r="E2" s="477"/>
      <c r="F2" s="477"/>
      <c r="G2" s="477"/>
      <c r="H2" s="477"/>
      <c r="I2" s="477"/>
    </row>
    <row r="3" spans="1:9" ht="11.45" customHeight="1" x14ac:dyDescent="0.25">
      <c r="A3" s="477"/>
      <c r="B3" s="477"/>
      <c r="C3" s="477"/>
      <c r="D3" s="477"/>
      <c r="E3" s="477"/>
      <c r="F3" s="477"/>
      <c r="G3" s="477"/>
      <c r="H3" s="477"/>
      <c r="I3" s="477"/>
    </row>
    <row r="4" spans="1:9" ht="9.6" customHeight="1" x14ac:dyDescent="0.25"/>
    <row r="5" spans="1:9" x14ac:dyDescent="0.25">
      <c r="A5" s="495" t="s">
        <v>111</v>
      </c>
      <c r="B5" s="495"/>
      <c r="C5" s="496"/>
      <c r="D5" s="496"/>
      <c r="E5" s="496"/>
      <c r="F5" s="496"/>
      <c r="G5" s="497" t="s">
        <v>112</v>
      </c>
      <c r="H5" s="497"/>
      <c r="I5" s="497"/>
    </row>
    <row r="6" spans="1:9" ht="15" customHeight="1" x14ac:dyDescent="0.25">
      <c r="A6" s="495"/>
      <c r="B6" s="495"/>
      <c r="C6" s="496"/>
      <c r="D6" s="496"/>
      <c r="E6" s="496"/>
      <c r="F6" s="496"/>
      <c r="G6" s="497"/>
      <c r="H6" s="497"/>
      <c r="I6" s="497"/>
    </row>
    <row r="7" spans="1:9" ht="15" customHeight="1" x14ac:dyDescent="0.25">
      <c r="A7" s="498" t="s">
        <v>113</v>
      </c>
      <c r="B7" s="498"/>
      <c r="C7" s="476"/>
      <c r="D7" s="476"/>
      <c r="E7" s="476"/>
      <c r="F7" s="476"/>
      <c r="G7" s="497"/>
      <c r="H7" s="497"/>
      <c r="I7" s="497"/>
    </row>
    <row r="8" spans="1:9" ht="15" customHeight="1" x14ac:dyDescent="0.25">
      <c r="A8" s="498" t="s">
        <v>114</v>
      </c>
      <c r="B8" s="498"/>
      <c r="C8" s="476"/>
      <c r="D8" s="476"/>
      <c r="E8" s="476"/>
      <c r="F8" s="476"/>
      <c r="G8" s="497"/>
      <c r="H8" s="497"/>
      <c r="I8" s="497"/>
    </row>
    <row r="9" spans="1:9" ht="15.75" customHeight="1" x14ac:dyDescent="0.25">
      <c r="A9" s="498" t="s">
        <v>115</v>
      </c>
      <c r="B9" s="498"/>
      <c r="C9" s="476"/>
      <c r="D9" s="476"/>
      <c r="E9" s="476"/>
      <c r="F9" s="476"/>
      <c r="G9" s="497"/>
      <c r="H9" s="497"/>
      <c r="I9" s="497"/>
    </row>
    <row r="10" spans="1:9" ht="13.5" customHeight="1" x14ac:dyDescent="0.25">
      <c r="A10" s="472"/>
      <c r="B10" s="472"/>
      <c r="C10" s="472"/>
      <c r="D10" s="472"/>
      <c r="E10" s="472"/>
      <c r="F10" s="472"/>
      <c r="G10" s="472"/>
      <c r="H10" s="472"/>
      <c r="I10" s="472"/>
    </row>
    <row r="11" spans="1:9" ht="15.75" customHeight="1" x14ac:dyDescent="0.25">
      <c r="A11" s="499" t="s">
        <v>116</v>
      </c>
      <c r="B11" s="499"/>
      <c r="C11" s="499"/>
      <c r="D11" s="499"/>
      <c r="E11" s="499"/>
      <c r="F11" s="499"/>
      <c r="G11" s="499"/>
      <c r="H11" s="499"/>
      <c r="I11" s="499"/>
    </row>
    <row r="12" spans="1:9" ht="15.75" customHeight="1" x14ac:dyDescent="0.25">
      <c r="A12" s="499"/>
      <c r="B12" s="499"/>
      <c r="C12" s="499"/>
      <c r="D12" s="499"/>
      <c r="E12" s="499"/>
      <c r="F12" s="499"/>
      <c r="G12" s="499"/>
      <c r="H12" s="499"/>
      <c r="I12" s="499"/>
    </row>
    <row r="13" spans="1:9" x14ac:dyDescent="0.25">
      <c r="A13" s="500" t="s">
        <v>117</v>
      </c>
      <c r="B13" s="500"/>
      <c r="C13" s="493" t="s">
        <v>118</v>
      </c>
      <c r="D13" s="493"/>
      <c r="E13" s="493"/>
      <c r="F13" s="493"/>
      <c r="G13" s="493"/>
      <c r="H13" s="487">
        <v>0</v>
      </c>
      <c r="I13" s="487"/>
    </row>
    <row r="14" spans="1:9" x14ac:dyDescent="0.25">
      <c r="A14" s="500"/>
      <c r="B14" s="500"/>
      <c r="C14" s="493" t="s">
        <v>119</v>
      </c>
      <c r="D14" s="493"/>
      <c r="E14" s="493"/>
      <c r="F14" s="493"/>
      <c r="G14" s="493"/>
      <c r="H14" s="487">
        <v>0</v>
      </c>
      <c r="I14" s="487"/>
    </row>
    <row r="15" spans="1:9" x14ac:dyDescent="0.25">
      <c r="A15" s="500"/>
      <c r="B15" s="500"/>
      <c r="C15" s="493" t="s">
        <v>120</v>
      </c>
      <c r="D15" s="493"/>
      <c r="E15" s="493"/>
      <c r="F15" s="493"/>
      <c r="G15" s="493"/>
      <c r="H15" s="487">
        <v>0</v>
      </c>
      <c r="I15" s="487"/>
    </row>
    <row r="16" spans="1:9" x14ac:dyDescent="0.25">
      <c r="A16" s="500"/>
      <c r="B16" s="500"/>
      <c r="C16" s="493" t="s">
        <v>121</v>
      </c>
      <c r="D16" s="493"/>
      <c r="E16" s="493"/>
      <c r="F16" s="493"/>
      <c r="G16" s="493"/>
      <c r="H16" s="487">
        <v>0</v>
      </c>
      <c r="I16" s="487"/>
    </row>
    <row r="17" spans="1:9" x14ac:dyDescent="0.25">
      <c r="A17" s="485" t="s">
        <v>122</v>
      </c>
      <c r="B17" s="485"/>
      <c r="C17" s="485"/>
      <c r="D17" s="485"/>
      <c r="E17" s="485"/>
      <c r="F17" s="485"/>
      <c r="G17" s="485"/>
      <c r="H17" s="482">
        <f>H16*0.1</f>
        <v>0</v>
      </c>
      <c r="I17" s="482"/>
    </row>
    <row r="18" spans="1:9" x14ac:dyDescent="0.25">
      <c r="A18" s="485" t="s">
        <v>123</v>
      </c>
      <c r="B18" s="485"/>
      <c r="C18" s="485"/>
      <c r="D18" s="485"/>
      <c r="E18" s="485"/>
      <c r="F18" s="485"/>
      <c r="G18" s="485"/>
      <c r="H18" s="482">
        <f>H15*0.1</f>
        <v>0</v>
      </c>
      <c r="I18" s="482"/>
    </row>
    <row r="19" spans="1:9" ht="13.5" customHeight="1" x14ac:dyDescent="0.25">
      <c r="A19" s="472"/>
      <c r="B19" s="472"/>
      <c r="C19" s="472"/>
      <c r="D19" s="472"/>
      <c r="E19" s="472"/>
      <c r="F19" s="472"/>
      <c r="G19" s="472"/>
      <c r="H19" s="472"/>
      <c r="I19" s="472"/>
    </row>
    <row r="20" spans="1:9" x14ac:dyDescent="0.25">
      <c r="A20" s="484" t="s">
        <v>124</v>
      </c>
      <c r="B20" s="484"/>
      <c r="C20" s="52">
        <v>0</v>
      </c>
      <c r="D20" s="33" t="s">
        <v>125</v>
      </c>
      <c r="E20" s="51">
        <v>0</v>
      </c>
      <c r="F20" s="485" t="s">
        <v>126</v>
      </c>
      <c r="G20" s="485"/>
      <c r="H20" s="486">
        <f>C20*E20</f>
        <v>0</v>
      </c>
      <c r="I20" s="486"/>
    </row>
    <row r="21" spans="1:9" x14ac:dyDescent="0.25">
      <c r="A21" s="484" t="s">
        <v>127</v>
      </c>
      <c r="B21" s="484"/>
      <c r="C21" s="52">
        <v>0</v>
      </c>
      <c r="D21" s="33" t="s">
        <v>125</v>
      </c>
      <c r="E21" s="51">
        <v>0</v>
      </c>
      <c r="F21" s="485" t="s">
        <v>128</v>
      </c>
      <c r="G21" s="485"/>
      <c r="H21" s="486">
        <f>C21*E21</f>
        <v>0</v>
      </c>
      <c r="I21" s="486"/>
    </row>
    <row r="22" spans="1:9" ht="15" customHeight="1" x14ac:dyDescent="0.25">
      <c r="A22" s="488" t="s">
        <v>129</v>
      </c>
      <c r="B22" s="488"/>
      <c r="C22" s="53">
        <v>0</v>
      </c>
      <c r="D22" s="34" t="s">
        <v>130</v>
      </c>
      <c r="E22" s="50">
        <v>0</v>
      </c>
      <c r="F22" s="489" t="s">
        <v>131</v>
      </c>
      <c r="G22" s="490"/>
      <c r="H22" s="486">
        <f>C22*E22</f>
        <v>0</v>
      </c>
      <c r="I22" s="486"/>
    </row>
    <row r="23" spans="1:9" ht="13.5" customHeight="1" x14ac:dyDescent="0.25">
      <c r="A23" s="491"/>
      <c r="B23" s="491"/>
      <c r="C23" s="491"/>
      <c r="D23" s="491"/>
      <c r="E23" s="491"/>
      <c r="F23" s="491"/>
      <c r="G23" s="491"/>
      <c r="H23" s="491"/>
      <c r="I23" s="491"/>
    </row>
    <row r="24" spans="1:9" x14ac:dyDescent="0.25">
      <c r="A24" s="481" t="s">
        <v>142</v>
      </c>
      <c r="B24" s="481"/>
      <c r="C24" s="481"/>
      <c r="D24" s="481"/>
      <c r="E24" s="481"/>
      <c r="F24" s="481"/>
      <c r="G24" s="481"/>
      <c r="H24" s="482">
        <f>SUM(H13:I22)</f>
        <v>0</v>
      </c>
      <c r="I24" s="482"/>
    </row>
    <row r="25" spans="1:9" ht="13.5" customHeight="1" x14ac:dyDescent="0.25">
      <c r="A25" s="492"/>
      <c r="B25" s="492"/>
      <c r="C25" s="492"/>
      <c r="D25" s="492"/>
      <c r="E25" s="492"/>
      <c r="F25" s="492"/>
      <c r="G25" s="492"/>
      <c r="H25" s="492"/>
      <c r="I25" s="492"/>
    </row>
    <row r="26" spans="1:9" x14ac:dyDescent="0.25">
      <c r="A26" s="485" t="s">
        <v>132</v>
      </c>
      <c r="B26" s="485"/>
      <c r="C26" s="485"/>
      <c r="D26" s="485"/>
      <c r="E26" s="485"/>
      <c r="F26" s="485"/>
      <c r="G26" s="485"/>
      <c r="H26" s="487">
        <v>0</v>
      </c>
      <c r="I26" s="487"/>
    </row>
    <row r="27" spans="1:9" x14ac:dyDescent="0.25">
      <c r="A27" s="485" t="s">
        <v>133</v>
      </c>
      <c r="B27" s="485"/>
      <c r="C27" s="485"/>
      <c r="D27" s="485"/>
      <c r="E27" s="485"/>
      <c r="F27" s="485"/>
      <c r="G27" s="485"/>
      <c r="H27" s="487">
        <v>0</v>
      </c>
      <c r="I27" s="487"/>
    </row>
    <row r="28" spans="1:9" x14ac:dyDescent="0.25">
      <c r="A28" s="485" t="s">
        <v>134</v>
      </c>
      <c r="B28" s="485"/>
      <c r="C28" s="485"/>
      <c r="D28" s="485"/>
      <c r="E28" s="485"/>
      <c r="F28" s="485"/>
      <c r="G28" s="485"/>
      <c r="H28" s="487">
        <v>0</v>
      </c>
      <c r="I28" s="487"/>
    </row>
    <row r="29" spans="1:9" ht="13.5" customHeight="1" x14ac:dyDescent="0.25">
      <c r="A29" s="472"/>
      <c r="B29" s="472"/>
      <c r="C29" s="472"/>
      <c r="D29" s="472"/>
      <c r="E29" s="472"/>
      <c r="F29" s="472"/>
      <c r="G29" s="472"/>
      <c r="H29" s="472"/>
      <c r="I29" s="472"/>
    </row>
    <row r="30" spans="1:9" x14ac:dyDescent="0.25">
      <c r="A30" s="481" t="s">
        <v>135</v>
      </c>
      <c r="B30" s="481"/>
      <c r="C30" s="481"/>
      <c r="D30" s="481"/>
      <c r="E30" s="481"/>
      <c r="F30" s="481"/>
      <c r="G30" s="481"/>
      <c r="H30" s="482">
        <f>H24-H26-H27-H28</f>
        <v>0</v>
      </c>
      <c r="I30" s="482"/>
    </row>
    <row r="31" spans="1:9" ht="13.5" customHeight="1" x14ac:dyDescent="0.25">
      <c r="A31" s="483"/>
      <c r="B31" s="483"/>
      <c r="C31" s="483"/>
      <c r="D31" s="483"/>
      <c r="E31" s="483"/>
      <c r="F31" s="483"/>
      <c r="G31" s="483"/>
      <c r="H31" s="483"/>
      <c r="I31" s="483"/>
    </row>
    <row r="32" spans="1:9" x14ac:dyDescent="0.25">
      <c r="A32" s="481" t="s">
        <v>143</v>
      </c>
      <c r="B32" s="481"/>
      <c r="C32" s="481"/>
      <c r="D32" s="481"/>
      <c r="E32" s="481"/>
      <c r="F32" s="481"/>
      <c r="G32" s="481"/>
      <c r="H32" s="482">
        <f>H13-H26</f>
        <v>0</v>
      </c>
      <c r="I32" s="482"/>
    </row>
    <row r="33" spans="1:9" ht="13.5" customHeight="1" x14ac:dyDescent="0.25">
      <c r="A33" s="472"/>
      <c r="B33" s="472"/>
      <c r="C33" s="472"/>
      <c r="D33" s="472"/>
      <c r="E33" s="472"/>
      <c r="F33" s="472"/>
      <c r="G33" s="472"/>
      <c r="H33" s="472"/>
      <c r="I33" s="472"/>
    </row>
    <row r="34" spans="1:9" x14ac:dyDescent="0.25">
      <c r="A34" s="473" t="s">
        <v>136</v>
      </c>
      <c r="B34" s="473"/>
      <c r="C34" s="473"/>
      <c r="D34" s="473"/>
      <c r="E34" s="473"/>
      <c r="F34" s="473"/>
      <c r="G34" s="473"/>
      <c r="H34" s="473"/>
      <c r="I34" s="473"/>
    </row>
    <row r="35" spans="1:9" x14ac:dyDescent="0.25">
      <c r="A35" s="476"/>
      <c r="B35" s="476"/>
      <c r="C35" s="476"/>
      <c r="D35" s="476"/>
      <c r="E35" s="476"/>
      <c r="F35" s="476"/>
      <c r="G35" s="476"/>
      <c r="H35" s="476"/>
      <c r="I35" s="476"/>
    </row>
    <row r="36" spans="1:9" x14ac:dyDescent="0.25">
      <c r="A36" s="476"/>
      <c r="B36" s="476"/>
      <c r="C36" s="476"/>
      <c r="D36" s="476"/>
      <c r="E36" s="476"/>
      <c r="F36" s="476"/>
      <c r="G36" s="476"/>
      <c r="H36" s="476"/>
      <c r="I36" s="476"/>
    </row>
    <row r="37" spans="1:9" x14ac:dyDescent="0.25">
      <c r="A37" s="476"/>
      <c r="B37" s="476"/>
      <c r="C37" s="476"/>
      <c r="D37" s="476"/>
      <c r="E37" s="476"/>
      <c r="F37" s="476"/>
      <c r="G37" s="476"/>
      <c r="H37" s="476"/>
      <c r="I37" s="476"/>
    </row>
    <row r="38" spans="1:9" x14ac:dyDescent="0.25">
      <c r="A38" s="476"/>
      <c r="B38" s="476"/>
      <c r="C38" s="476"/>
      <c r="D38" s="476"/>
      <c r="E38" s="476"/>
      <c r="F38" s="476"/>
      <c r="G38" s="476"/>
      <c r="H38" s="476"/>
      <c r="I38" s="476"/>
    </row>
    <row r="39" spans="1:9" ht="9.6" customHeight="1" x14ac:dyDescent="0.25"/>
    <row r="40" spans="1:9" x14ac:dyDescent="0.25">
      <c r="A40" s="471" t="s">
        <v>144</v>
      </c>
      <c r="B40" s="471"/>
      <c r="C40" s="471"/>
      <c r="D40" s="471"/>
      <c r="E40" s="471"/>
      <c r="F40" s="471"/>
      <c r="G40" s="471"/>
      <c r="H40" s="471"/>
      <c r="I40" s="471"/>
    </row>
    <row r="41" spans="1:9" ht="13.5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" customHeight="1" x14ac:dyDescent="0.3">
      <c r="A42" s="36" t="s">
        <v>137</v>
      </c>
      <c r="B42" s="474" t="s">
        <v>138</v>
      </c>
      <c r="C42" s="474"/>
      <c r="D42" s="36"/>
      <c r="E42" s="36"/>
      <c r="F42" s="36" t="s">
        <v>137</v>
      </c>
      <c r="G42" s="474" t="s">
        <v>138</v>
      </c>
      <c r="H42" s="474"/>
      <c r="I42" s="474"/>
    </row>
    <row r="43" spans="1:9" ht="15" customHeight="1" x14ac:dyDescent="0.3">
      <c r="A43" s="37">
        <v>7</v>
      </c>
      <c r="B43" s="478" t="s">
        <v>139</v>
      </c>
      <c r="C43" s="478"/>
      <c r="D43" s="37"/>
      <c r="E43" s="37"/>
      <c r="F43" s="37">
        <v>12</v>
      </c>
      <c r="G43" s="478" t="s">
        <v>140</v>
      </c>
      <c r="H43" s="478"/>
      <c r="I43" s="478"/>
    </row>
    <row r="44" spans="1:9" ht="12" customHeight="1" x14ac:dyDescent="0.3">
      <c r="A44" s="105"/>
      <c r="B44" s="105"/>
      <c r="C44" s="105"/>
      <c r="D44" s="105"/>
      <c r="E44" s="105"/>
      <c r="F44" s="105"/>
      <c r="G44" s="105"/>
      <c r="H44" s="105"/>
      <c r="I44" s="105"/>
    </row>
    <row r="45" spans="1:9" s="1" customFormat="1" ht="15" customHeight="1" x14ac:dyDescent="0.2">
      <c r="A45" s="439" t="s">
        <v>189</v>
      </c>
      <c r="B45" s="439"/>
      <c r="C45" s="439"/>
      <c r="D45" s="439"/>
      <c r="E45" s="439"/>
      <c r="F45" s="439"/>
      <c r="G45" s="439"/>
      <c r="H45" s="439"/>
      <c r="I45" s="439"/>
    </row>
    <row r="46" spans="1:9" s="1" customFormat="1" ht="13.5" customHeight="1" x14ac:dyDescent="0.2">
      <c r="A46" s="439"/>
      <c r="B46" s="439"/>
      <c r="C46" s="439"/>
      <c r="D46" s="439"/>
      <c r="E46" s="439"/>
      <c r="F46" s="439"/>
      <c r="G46" s="439"/>
      <c r="H46" s="439"/>
      <c r="I46" s="439"/>
    </row>
    <row r="47" spans="1:9" s="1" customFormat="1" ht="12.75" customHeight="1" x14ac:dyDescent="0.2">
      <c r="A47" s="104"/>
      <c r="B47" s="104"/>
      <c r="C47" s="104"/>
      <c r="D47" s="104"/>
      <c r="E47" s="104"/>
      <c r="F47" s="104"/>
      <c r="G47" s="104"/>
      <c r="H47" s="104"/>
      <c r="I47" s="104"/>
    </row>
    <row r="48" spans="1:9" s="1" customFormat="1" ht="13.5" customHeight="1" x14ac:dyDescent="0.2">
      <c r="A48" s="475" t="s">
        <v>196</v>
      </c>
      <c r="B48" s="475"/>
      <c r="C48" s="475"/>
      <c r="D48" s="475"/>
      <c r="E48" s="475"/>
      <c r="F48" s="475"/>
      <c r="G48" s="475"/>
      <c r="H48" s="475"/>
      <c r="I48" s="475"/>
    </row>
    <row r="49" spans="1:9" ht="13.5" customHeight="1" x14ac:dyDescent="0.25"/>
    <row r="50" spans="1:9" x14ac:dyDescent="0.25">
      <c r="A50" s="479"/>
      <c r="B50" s="480"/>
      <c r="C50" s="480"/>
      <c r="D50" s="480"/>
      <c r="G50" s="479"/>
      <c r="H50" s="480"/>
      <c r="I50" s="480"/>
    </row>
    <row r="51" spans="1:9" x14ac:dyDescent="0.25">
      <c r="A51" s="471" t="s">
        <v>141</v>
      </c>
      <c r="B51" s="471"/>
      <c r="C51" s="471"/>
      <c r="D51" s="471"/>
      <c r="G51" s="471" t="s">
        <v>55</v>
      </c>
      <c r="H51" s="471"/>
      <c r="I51" s="471"/>
    </row>
    <row r="52" spans="1:9" ht="7.5" customHeight="1" x14ac:dyDescent="0.25"/>
    <row r="53" spans="1:9" s="1" customFormat="1" ht="12.75" x14ac:dyDescent="0.2">
      <c r="A53" s="14" t="s">
        <v>65</v>
      </c>
      <c r="B53" s="14"/>
      <c r="C53" s="14"/>
      <c r="D53" s="14"/>
      <c r="E53" s="14"/>
      <c r="F53" s="14"/>
      <c r="G53" s="303" t="s">
        <v>295</v>
      </c>
      <c r="H53" s="303"/>
      <c r="I53" s="303"/>
    </row>
  </sheetData>
  <sheetProtection algorithmName="SHA-512" hashValue="Mr7npH/yy7TKS/qjXEds0SoGExCbEO/nx4mB/L6fJj48+srnccAjozN380Z2vBQSwyAomAY8ROJ/q9Y2ZfebYg==" saltValue="0ivE2o/SxR3SBA9hAelNPQ==" spinCount="100000" sheet="1" selectLockedCells="1"/>
  <mergeCells count="67">
    <mergeCell ref="G53:I53"/>
    <mergeCell ref="F1:I1"/>
    <mergeCell ref="A5:B6"/>
    <mergeCell ref="C5:F6"/>
    <mergeCell ref="G5:I9"/>
    <mergeCell ref="A7:B7"/>
    <mergeCell ref="C7:F7"/>
    <mergeCell ref="A8:B8"/>
    <mergeCell ref="C8:F8"/>
    <mergeCell ref="A9:B9"/>
    <mergeCell ref="C9:F9"/>
    <mergeCell ref="A19:I19"/>
    <mergeCell ref="A10:I10"/>
    <mergeCell ref="A11:I12"/>
    <mergeCell ref="A13:B16"/>
    <mergeCell ref="C13:G13"/>
    <mergeCell ref="H13:I13"/>
    <mergeCell ref="C14:G14"/>
    <mergeCell ref="H14:I14"/>
    <mergeCell ref="C15:G15"/>
    <mergeCell ref="H15:I15"/>
    <mergeCell ref="C16:G16"/>
    <mergeCell ref="H16:I16"/>
    <mergeCell ref="A17:G17"/>
    <mergeCell ref="H17:I17"/>
    <mergeCell ref="A18:G18"/>
    <mergeCell ref="H18:I18"/>
    <mergeCell ref="A20:B20"/>
    <mergeCell ref="F20:G20"/>
    <mergeCell ref="H20:I20"/>
    <mergeCell ref="H28:I28"/>
    <mergeCell ref="A22:B22"/>
    <mergeCell ref="F22:G22"/>
    <mergeCell ref="H22:I22"/>
    <mergeCell ref="A23:I23"/>
    <mergeCell ref="A24:G24"/>
    <mergeCell ref="H24:I24"/>
    <mergeCell ref="A25:I25"/>
    <mergeCell ref="A26:G26"/>
    <mergeCell ref="H26:I26"/>
    <mergeCell ref="A27:G27"/>
    <mergeCell ref="H27:I27"/>
    <mergeCell ref="A2:I3"/>
    <mergeCell ref="G42:I42"/>
    <mergeCell ref="G43:I43"/>
    <mergeCell ref="B43:C43"/>
    <mergeCell ref="A50:D50"/>
    <mergeCell ref="G50:I50"/>
    <mergeCell ref="A29:I29"/>
    <mergeCell ref="A30:G30"/>
    <mergeCell ref="H30:I30"/>
    <mergeCell ref="A31:I31"/>
    <mergeCell ref="A32:G32"/>
    <mergeCell ref="H32:I32"/>
    <mergeCell ref="A21:B21"/>
    <mergeCell ref="F21:G21"/>
    <mergeCell ref="H21:I21"/>
    <mergeCell ref="A28:G28"/>
    <mergeCell ref="A51:D51"/>
    <mergeCell ref="G51:I51"/>
    <mergeCell ref="A33:I33"/>
    <mergeCell ref="A34:I34"/>
    <mergeCell ref="A40:I40"/>
    <mergeCell ref="B42:C42"/>
    <mergeCell ref="A45:I46"/>
    <mergeCell ref="A48:I48"/>
    <mergeCell ref="A35:I38"/>
  </mergeCells>
  <pageMargins left="0.25" right="0.25" top="0.25" bottom="0.2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2"/>
  <sheetViews>
    <sheetView workbookViewId="0">
      <selection activeCell="Q21" sqref="Q21"/>
    </sheetView>
  </sheetViews>
  <sheetFormatPr defaultRowHeight="12.75" x14ac:dyDescent="0.2"/>
  <sheetData>
    <row r="2" spans="1:12" ht="58.5" customHeight="1" x14ac:dyDescent="0.2">
      <c r="A2" s="338" t="s">
        <v>296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</sheetData>
  <mergeCells count="1">
    <mergeCell ref="A2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4"/>
  <sheetViews>
    <sheetView zoomScale="85" zoomScaleNormal="85" workbookViewId="0">
      <selection activeCell="G17" sqref="G17:I17"/>
    </sheetView>
  </sheetViews>
  <sheetFormatPr defaultRowHeight="12.75" x14ac:dyDescent="0.2"/>
  <cols>
    <col min="1" max="1" width="11.7109375" customWidth="1"/>
    <col min="2" max="2" width="13.140625" customWidth="1"/>
    <col min="3" max="3" width="9.140625" customWidth="1"/>
    <col min="4" max="4" width="11.28515625" customWidth="1"/>
    <col min="5" max="5" width="11.5703125" customWidth="1"/>
    <col min="6" max="6" width="8.7109375" customWidth="1"/>
    <col min="7" max="7" width="11.42578125" customWidth="1"/>
    <col min="8" max="8" width="12.140625" customWidth="1"/>
    <col min="9" max="9" width="13.85546875" customWidth="1"/>
    <col min="10" max="10" width="0" hidden="1" customWidth="1"/>
  </cols>
  <sheetData>
    <row r="1" spans="1:9" ht="29.1" customHeight="1" x14ac:dyDescent="0.2">
      <c r="G1" s="268" t="s">
        <v>298</v>
      </c>
      <c r="H1" s="268"/>
      <c r="I1" s="268"/>
    </row>
    <row r="2" spans="1:9" ht="13.5" customHeight="1" x14ac:dyDescent="0.2">
      <c r="A2" s="477" t="s">
        <v>181</v>
      </c>
      <c r="B2" s="477"/>
      <c r="C2" s="477"/>
      <c r="D2" s="477"/>
      <c r="E2" s="477"/>
      <c r="F2" s="477"/>
      <c r="G2" s="477"/>
      <c r="H2" s="477"/>
      <c r="I2" s="477"/>
    </row>
    <row r="3" spans="1:9" ht="13.5" customHeight="1" x14ac:dyDescent="0.2">
      <c r="A3" s="477"/>
      <c r="B3" s="477"/>
      <c r="C3" s="477"/>
      <c r="D3" s="477"/>
      <c r="E3" s="477"/>
      <c r="F3" s="477"/>
      <c r="G3" s="477"/>
      <c r="H3" s="477"/>
      <c r="I3" s="477"/>
    </row>
    <row r="4" spans="1:9" ht="13.5" customHeight="1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9" s="32" customFormat="1" ht="21" customHeight="1" x14ac:dyDescent="0.25">
      <c r="A5" s="504" t="s">
        <v>171</v>
      </c>
      <c r="B5" s="504"/>
      <c r="C5" s="505"/>
      <c r="D5" s="505"/>
      <c r="E5" s="505"/>
      <c r="F5" s="505"/>
      <c r="G5" s="519" t="s">
        <v>145</v>
      </c>
      <c r="H5" s="519"/>
      <c r="I5" s="519"/>
    </row>
    <row r="6" spans="1:9" s="32" customFormat="1" ht="21" customHeight="1" x14ac:dyDescent="0.25">
      <c r="A6" s="504" t="s">
        <v>172</v>
      </c>
      <c r="B6" s="504"/>
      <c r="C6" s="505"/>
      <c r="D6" s="505"/>
      <c r="E6" s="505"/>
      <c r="F6" s="505"/>
      <c r="G6" s="519"/>
      <c r="H6" s="519"/>
      <c r="I6" s="519"/>
    </row>
    <row r="7" spans="1:9" s="57" customFormat="1" ht="21" customHeight="1" x14ac:dyDescent="0.25">
      <c r="A7" s="504" t="s">
        <v>113</v>
      </c>
      <c r="B7" s="504"/>
      <c r="C7" s="520"/>
      <c r="D7" s="520"/>
      <c r="E7" s="520"/>
      <c r="F7" s="520"/>
      <c r="G7" s="519"/>
      <c r="H7" s="519"/>
      <c r="I7" s="519"/>
    </row>
    <row r="8" spans="1:9" s="57" customFormat="1" ht="21" customHeight="1" x14ac:dyDescent="0.25">
      <c r="A8" s="504" t="s">
        <v>115</v>
      </c>
      <c r="B8" s="504"/>
      <c r="C8" s="520"/>
      <c r="D8" s="520"/>
      <c r="E8" s="520"/>
      <c r="F8" s="520"/>
      <c r="G8" s="519"/>
      <c r="H8" s="519"/>
      <c r="I8" s="519"/>
    </row>
    <row r="9" spans="1:9" s="57" customFormat="1" ht="21" customHeight="1" x14ac:dyDescent="0.25">
      <c r="A9" s="504" t="s">
        <v>170</v>
      </c>
      <c r="B9" s="504"/>
      <c r="C9" s="520"/>
      <c r="D9" s="520"/>
      <c r="E9" s="520"/>
      <c r="F9" s="520"/>
      <c r="G9" s="519"/>
      <c r="H9" s="519"/>
      <c r="I9" s="519"/>
    </row>
    <row r="10" spans="1:9" s="57" customFormat="1" ht="10.5" customHeight="1" x14ac:dyDescent="0.25">
      <c r="A10" s="521" t="s">
        <v>146</v>
      </c>
      <c r="B10" s="521"/>
      <c r="C10" s="521"/>
      <c r="D10" s="521"/>
      <c r="E10" s="521"/>
      <c r="F10" s="521"/>
      <c r="G10" s="521"/>
      <c r="H10" s="521"/>
      <c r="I10" s="521"/>
    </row>
    <row r="11" spans="1:9" s="57" customFormat="1" ht="9.9499999999999993" customHeight="1" x14ac:dyDescent="0.25">
      <c r="A11" s="521"/>
      <c r="B11" s="521"/>
      <c r="C11" s="521"/>
      <c r="D11" s="521"/>
      <c r="E11" s="521"/>
      <c r="F11" s="521"/>
      <c r="G11" s="521"/>
      <c r="H11" s="521"/>
      <c r="I11" s="521"/>
    </row>
    <row r="12" spans="1:9" x14ac:dyDescent="0.2">
      <c r="A12" s="526"/>
      <c r="B12" s="521" t="s">
        <v>194</v>
      </c>
      <c r="C12" s="521"/>
      <c r="D12" s="521"/>
      <c r="E12" s="521"/>
      <c r="F12" s="521"/>
      <c r="G12" s="521"/>
      <c r="H12" s="521"/>
      <c r="I12" s="521"/>
    </row>
    <row r="13" spans="1:9" ht="9.9499999999999993" customHeight="1" x14ac:dyDescent="0.2">
      <c r="A13" s="526"/>
      <c r="B13" s="521"/>
      <c r="C13" s="521"/>
      <c r="D13" s="521"/>
      <c r="E13" s="521"/>
      <c r="F13" s="521"/>
      <c r="G13" s="521"/>
      <c r="H13" s="521"/>
      <c r="I13" s="521"/>
    </row>
    <row r="14" spans="1:9" s="32" customFormat="1" ht="18.75" customHeight="1" x14ac:dyDescent="0.25">
      <c r="A14" s="516"/>
      <c r="B14" s="517"/>
      <c r="C14" s="518"/>
      <c r="D14" s="522" t="s">
        <v>147</v>
      </c>
      <c r="E14" s="523"/>
      <c r="F14" s="523"/>
      <c r="G14" s="524" t="s">
        <v>148</v>
      </c>
      <c r="H14" s="524"/>
      <c r="I14" s="525"/>
    </row>
    <row r="15" spans="1:9" s="32" customFormat="1" ht="21" customHeight="1" x14ac:dyDescent="0.25">
      <c r="A15" s="507" t="s">
        <v>111</v>
      </c>
      <c r="B15" s="508"/>
      <c r="C15" s="509"/>
      <c r="D15" s="501"/>
      <c r="E15" s="502"/>
      <c r="F15" s="503"/>
      <c r="G15" s="501"/>
      <c r="H15" s="502"/>
      <c r="I15" s="503"/>
    </row>
    <row r="16" spans="1:9" s="32" customFormat="1" ht="21" customHeight="1" x14ac:dyDescent="0.25">
      <c r="A16" s="507" t="s">
        <v>169</v>
      </c>
      <c r="B16" s="508"/>
      <c r="C16" s="509"/>
      <c r="D16" s="539"/>
      <c r="E16" s="540"/>
      <c r="F16" s="541"/>
      <c r="G16" s="542" t="str">
        <f>IF((D16&lt;D17),"Error: Loan Term not Seasoned!","")</f>
        <v>Error: Loan Term not Seasoned!</v>
      </c>
      <c r="H16" s="543"/>
      <c r="I16" s="544"/>
    </row>
    <row r="17" spans="1:10" s="32" customFormat="1" ht="21" customHeight="1" x14ac:dyDescent="0.25">
      <c r="A17" s="507" t="s">
        <v>167</v>
      </c>
      <c r="B17" s="508"/>
      <c r="C17" s="509"/>
      <c r="D17" s="550">
        <f>EDATE(G17,6)</f>
        <v>182</v>
      </c>
      <c r="E17" s="551"/>
      <c r="F17" s="552"/>
      <c r="G17" s="539"/>
      <c r="H17" s="540"/>
      <c r="I17" s="541"/>
    </row>
    <row r="18" spans="1:10" s="32" customFormat="1" ht="21" customHeight="1" x14ac:dyDescent="0.25">
      <c r="A18" s="507" t="s">
        <v>149</v>
      </c>
      <c r="B18" s="508"/>
      <c r="C18" s="509"/>
      <c r="D18" s="513"/>
      <c r="E18" s="514"/>
      <c r="F18" s="515"/>
      <c r="G18" s="513"/>
      <c r="H18" s="514"/>
      <c r="I18" s="515"/>
    </row>
    <row r="19" spans="1:10" s="32" customFormat="1" ht="21" customHeight="1" x14ac:dyDescent="0.25">
      <c r="A19" s="507" t="s">
        <v>195</v>
      </c>
      <c r="B19" s="508"/>
      <c r="C19" s="509"/>
      <c r="D19" s="513"/>
      <c r="E19" s="514"/>
      <c r="F19" s="515"/>
      <c r="G19" s="513"/>
      <c r="H19" s="514"/>
      <c r="I19" s="515"/>
    </row>
    <row r="20" spans="1:10" s="32" customFormat="1" ht="21" customHeight="1" x14ac:dyDescent="0.25">
      <c r="A20" s="507" t="s">
        <v>153</v>
      </c>
      <c r="B20" s="508"/>
      <c r="C20" s="509"/>
      <c r="D20" s="513"/>
      <c r="E20" s="514"/>
      <c r="F20" s="515"/>
      <c r="G20" s="513"/>
      <c r="H20" s="514"/>
      <c r="I20" s="515"/>
      <c r="J20" s="32" t="s">
        <v>150</v>
      </c>
    </row>
    <row r="21" spans="1:10" s="32" customFormat="1" ht="21" customHeight="1" x14ac:dyDescent="0.25">
      <c r="A21" s="507" t="s">
        <v>154</v>
      </c>
      <c r="B21" s="508"/>
      <c r="C21" s="509"/>
      <c r="D21" s="510" t="s">
        <v>150</v>
      </c>
      <c r="E21" s="511"/>
      <c r="F21" s="512"/>
      <c r="G21" s="513"/>
      <c r="H21" s="514"/>
      <c r="I21" s="515"/>
      <c r="J21" s="32" t="s">
        <v>151</v>
      </c>
    </row>
    <row r="22" spans="1:10" s="32" customFormat="1" ht="21" customHeight="1" x14ac:dyDescent="0.25">
      <c r="A22" s="507" t="s">
        <v>155</v>
      </c>
      <c r="B22" s="508"/>
      <c r="C22" s="509"/>
      <c r="D22" s="557"/>
      <c r="E22" s="558"/>
      <c r="F22" s="559"/>
      <c r="G22" s="557"/>
      <c r="H22" s="558"/>
      <c r="I22" s="559"/>
      <c r="J22" s="32" t="s">
        <v>152</v>
      </c>
    </row>
    <row r="23" spans="1:10" s="32" customFormat="1" ht="21" customHeight="1" x14ac:dyDescent="0.25">
      <c r="A23" s="507" t="s">
        <v>156</v>
      </c>
      <c r="B23" s="508"/>
      <c r="C23" s="509"/>
      <c r="D23" s="557"/>
      <c r="E23" s="558"/>
      <c r="F23" s="559"/>
      <c r="G23" s="557"/>
      <c r="H23" s="558"/>
      <c r="I23" s="559"/>
    </row>
    <row r="24" spans="1:10" s="32" customFormat="1" ht="21" customHeight="1" x14ac:dyDescent="0.25">
      <c r="A24" s="507" t="s">
        <v>157</v>
      </c>
      <c r="B24" s="508"/>
      <c r="C24" s="509"/>
      <c r="D24" s="513"/>
      <c r="E24" s="514"/>
      <c r="F24" s="515"/>
      <c r="G24" s="505"/>
      <c r="H24" s="505"/>
      <c r="I24" s="505"/>
    </row>
    <row r="25" spans="1:10" s="58" customFormat="1" ht="21" customHeight="1" x14ac:dyDescent="0.3">
      <c r="A25" s="545" t="s">
        <v>158</v>
      </c>
      <c r="B25" s="546"/>
      <c r="C25" s="547"/>
      <c r="D25" s="548">
        <f>G24-D24</f>
        <v>0</v>
      </c>
      <c r="E25" s="548"/>
      <c r="F25" s="548"/>
      <c r="G25" s="533" t="e">
        <f>IF(A12="x","",(IF((D26&lt;0.05),"Error: Loan Savings too small!","")))</f>
        <v>#DIV/0!</v>
      </c>
      <c r="H25" s="534"/>
      <c r="I25" s="535"/>
    </row>
    <row r="26" spans="1:10" s="58" customFormat="1" ht="21" customHeight="1" x14ac:dyDescent="0.3">
      <c r="A26" s="545" t="s">
        <v>159</v>
      </c>
      <c r="B26" s="546"/>
      <c r="C26" s="547"/>
      <c r="D26" s="549" t="e">
        <f>D25/G24</f>
        <v>#DIV/0!</v>
      </c>
      <c r="E26" s="549"/>
      <c r="F26" s="549"/>
      <c r="G26" s="536"/>
      <c r="H26" s="537"/>
      <c r="I26" s="538"/>
    </row>
    <row r="27" spans="1:10" s="58" customFormat="1" ht="21" customHeight="1" x14ac:dyDescent="0.3">
      <c r="A27" s="507" t="s">
        <v>161</v>
      </c>
      <c r="B27" s="508"/>
      <c r="C27" s="509"/>
      <c r="D27" s="505"/>
      <c r="E27" s="505"/>
      <c r="F27" s="505"/>
      <c r="G27" s="510"/>
      <c r="H27" s="511"/>
      <c r="I27" s="511"/>
    </row>
    <row r="28" spans="1:10" s="58" customFormat="1" ht="21" customHeight="1" x14ac:dyDescent="0.3">
      <c r="A28" s="545" t="s">
        <v>160</v>
      </c>
      <c r="B28" s="546"/>
      <c r="C28" s="547"/>
      <c r="D28" s="553" t="e">
        <f>D27/D25</f>
        <v>#DIV/0!</v>
      </c>
      <c r="E28" s="554"/>
      <c r="F28" s="555"/>
      <c r="G28" s="556" t="s">
        <v>162</v>
      </c>
      <c r="H28" s="556"/>
      <c r="I28" s="556"/>
    </row>
    <row r="29" spans="1:10" ht="12.75" customHeight="1" x14ac:dyDescent="0.2">
      <c r="A29" s="530" t="e">
        <f>G25</f>
        <v>#DIV/0!</v>
      </c>
      <c r="B29" s="530"/>
      <c r="C29" s="530"/>
      <c r="D29" s="530"/>
      <c r="E29" s="530" t="str">
        <f>G16</f>
        <v>Error: Loan Term not Seasoned!</v>
      </c>
      <c r="F29" s="530"/>
      <c r="G29" s="530"/>
      <c r="H29" s="530"/>
      <c r="I29" s="530"/>
    </row>
    <row r="30" spans="1:10" ht="13.5" customHeight="1" x14ac:dyDescent="0.2">
      <c r="A30" s="530"/>
      <c r="B30" s="530"/>
      <c r="C30" s="530"/>
      <c r="D30" s="530"/>
      <c r="E30" s="530"/>
      <c r="F30" s="530"/>
      <c r="G30" s="530"/>
      <c r="H30" s="530"/>
      <c r="I30" s="530"/>
    </row>
    <row r="31" spans="1:10" ht="12" customHeight="1" x14ac:dyDescent="0.2">
      <c r="A31" s="531" t="str">
        <f>IF((E29 = ""),(IF( (A29 = ""),"","Unable to Refinance this loan!")),"Unable to Refinance this loan!")</f>
        <v>Unable to Refinance this loan!</v>
      </c>
      <c r="B31" s="531"/>
      <c r="C31" s="531"/>
      <c r="D31" s="531"/>
      <c r="E31" s="531"/>
      <c r="F31" s="531"/>
      <c r="G31" s="531"/>
      <c r="H31" s="531"/>
      <c r="I31" s="531"/>
    </row>
    <row r="32" spans="1:10" x14ac:dyDescent="0.2">
      <c r="A32" s="531"/>
      <c r="B32" s="531"/>
      <c r="C32" s="531"/>
      <c r="D32" s="531"/>
      <c r="E32" s="531"/>
      <c r="F32" s="531"/>
      <c r="G32" s="531"/>
      <c r="H32" s="531"/>
      <c r="I32" s="531"/>
    </row>
    <row r="33" spans="1:10" ht="14.1" customHeight="1" x14ac:dyDescent="0.35">
      <c r="A33" s="532" t="str">
        <f>IF(A12="x",(IF(D24&gt;G24,"Full Credit Qualification Required","")),"")</f>
        <v/>
      </c>
      <c r="B33" s="532"/>
      <c r="C33" s="532"/>
      <c r="D33" s="532"/>
      <c r="E33" s="532"/>
      <c r="F33" s="532"/>
      <c r="G33" s="532"/>
      <c r="H33" s="532"/>
      <c r="I33" s="532"/>
    </row>
    <row r="34" spans="1:10" s="1" customFormat="1" ht="15" customHeight="1" x14ac:dyDescent="0.2">
      <c r="A34" s="439" t="s">
        <v>189</v>
      </c>
      <c r="B34" s="439"/>
      <c r="C34" s="439"/>
      <c r="D34" s="439"/>
      <c r="E34" s="439"/>
      <c r="F34" s="439"/>
      <c r="G34" s="439"/>
      <c r="H34" s="439"/>
      <c r="I34" s="439"/>
    </row>
    <row r="35" spans="1:10" s="1" customFormat="1" ht="13.5" customHeight="1" x14ac:dyDescent="0.2">
      <c r="A35" s="439"/>
      <c r="B35" s="439"/>
      <c r="C35" s="439"/>
      <c r="D35" s="439"/>
      <c r="E35" s="439"/>
      <c r="F35" s="439"/>
      <c r="G35" s="439"/>
      <c r="H35" s="439"/>
      <c r="I35" s="439"/>
    </row>
    <row r="36" spans="1:10" s="1" customFormat="1" ht="12.75" customHeight="1" x14ac:dyDescent="0.2">
      <c r="A36" s="104"/>
      <c r="B36" s="104"/>
      <c r="C36" s="104"/>
      <c r="D36" s="104"/>
      <c r="E36" s="104"/>
      <c r="F36" s="104"/>
      <c r="G36" s="104"/>
      <c r="H36" s="104"/>
      <c r="I36" s="104"/>
    </row>
    <row r="37" spans="1:10" s="1" customFormat="1" ht="13.5" customHeight="1" x14ac:dyDescent="0.2">
      <c r="A37" s="475" t="s">
        <v>196</v>
      </c>
      <c r="B37" s="475"/>
      <c r="C37" s="475"/>
      <c r="D37" s="475"/>
      <c r="E37" s="475"/>
      <c r="F37" s="475"/>
      <c r="G37" s="475"/>
      <c r="H37" s="475"/>
      <c r="I37" s="475"/>
    </row>
    <row r="38" spans="1:10" s="1" customFormat="1" ht="13.5" customHeight="1" x14ac:dyDescent="0.2">
      <c r="A38" s="106"/>
      <c r="B38" s="106"/>
      <c r="C38" s="106"/>
      <c r="D38" s="106"/>
      <c r="E38" s="106"/>
      <c r="F38" s="106"/>
      <c r="G38" s="106"/>
      <c r="H38" s="106"/>
      <c r="I38" s="106"/>
    </row>
    <row r="39" spans="1:10" ht="18.75" customHeight="1" x14ac:dyDescent="0.2">
      <c r="A39" s="506" t="s">
        <v>163</v>
      </c>
      <c r="B39" s="506"/>
      <c r="C39" s="506"/>
      <c r="D39" s="506"/>
      <c r="E39" s="60" t="s">
        <v>193</v>
      </c>
      <c r="F39" s="59"/>
      <c r="G39" s="61" t="s">
        <v>166</v>
      </c>
      <c r="H39" s="529" t="s">
        <v>168</v>
      </c>
      <c r="I39" s="529"/>
    </row>
    <row r="40" spans="1:10" ht="13.5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</row>
    <row r="41" spans="1:10" ht="18.75" customHeight="1" x14ac:dyDescent="0.2">
      <c r="A41" s="506" t="s">
        <v>163</v>
      </c>
      <c r="B41" s="506"/>
      <c r="C41" s="506"/>
      <c r="D41" s="506"/>
      <c r="E41" s="60" t="s">
        <v>164</v>
      </c>
      <c r="F41" s="59"/>
      <c r="G41" s="61" t="s">
        <v>166</v>
      </c>
      <c r="H41" s="529" t="s">
        <v>168</v>
      </c>
      <c r="I41" s="529"/>
    </row>
    <row r="42" spans="1:10" x14ac:dyDescent="0.2">
      <c r="A42" s="59"/>
      <c r="B42" s="59"/>
      <c r="C42" s="59"/>
      <c r="D42" s="59"/>
      <c r="E42" s="59"/>
      <c r="F42" s="59"/>
      <c r="G42" s="62"/>
      <c r="H42" s="527"/>
      <c r="I42" s="528"/>
    </row>
    <row r="43" spans="1:10" ht="19.5" customHeight="1" x14ac:dyDescent="0.2">
      <c r="A43" s="506" t="s">
        <v>163</v>
      </c>
      <c r="B43" s="506"/>
      <c r="C43" s="506"/>
      <c r="D43" s="506"/>
      <c r="E43" s="60" t="s">
        <v>165</v>
      </c>
      <c r="F43" s="59"/>
      <c r="G43" s="61" t="s">
        <v>166</v>
      </c>
      <c r="H43" s="529" t="s">
        <v>168</v>
      </c>
      <c r="I43" s="529"/>
    </row>
    <row r="44" spans="1:10" s="1" customFormat="1" x14ac:dyDescent="0.2">
      <c r="A44" s="14" t="s">
        <v>65</v>
      </c>
      <c r="B44" s="14"/>
      <c r="C44" s="14"/>
      <c r="D44" s="14"/>
      <c r="E44" s="14"/>
      <c r="F44" s="14"/>
      <c r="G44" s="14"/>
      <c r="H44" s="303" t="s">
        <v>201</v>
      </c>
      <c r="I44" s="303"/>
      <c r="J44" s="303"/>
    </row>
  </sheetData>
  <sheetProtection algorithmName="SHA-512" hashValue="nI5oysapth0JBzep4jMN010rhDs70nJNEH39Gs/e0GKJH0iuu/TSm0I8nwpP6m2UN2DsmDyIbkm3yLr5addoLg==" saltValue="xGNnX1mlhNXBsVBxR6DYjw==" spinCount="100000" sheet="1" selectLockedCells="1"/>
  <mergeCells count="74">
    <mergeCell ref="G1:I1"/>
    <mergeCell ref="H43:I43"/>
    <mergeCell ref="A17:C17"/>
    <mergeCell ref="D17:F17"/>
    <mergeCell ref="G17:I17"/>
    <mergeCell ref="A28:C28"/>
    <mergeCell ref="D28:F28"/>
    <mergeCell ref="G28:I28"/>
    <mergeCell ref="A22:C22"/>
    <mergeCell ref="D22:F22"/>
    <mergeCell ref="G22:I22"/>
    <mergeCell ref="A23:C23"/>
    <mergeCell ref="D23:F23"/>
    <mergeCell ref="G23:I23"/>
    <mergeCell ref="A20:C20"/>
    <mergeCell ref="D20:F20"/>
    <mergeCell ref="G25:I26"/>
    <mergeCell ref="A16:C16"/>
    <mergeCell ref="G21:I21"/>
    <mergeCell ref="G18:I18"/>
    <mergeCell ref="G19:I19"/>
    <mergeCell ref="D16:F16"/>
    <mergeCell ref="G16:I16"/>
    <mergeCell ref="G20:I20"/>
    <mergeCell ref="A24:C24"/>
    <mergeCell ref="D24:F24"/>
    <mergeCell ref="G24:I24"/>
    <mergeCell ref="A25:C25"/>
    <mergeCell ref="D25:F25"/>
    <mergeCell ref="A26:C26"/>
    <mergeCell ref="D26:F26"/>
    <mergeCell ref="A27:C27"/>
    <mergeCell ref="D27:F27"/>
    <mergeCell ref="G27:I27"/>
    <mergeCell ref="H42:I42"/>
    <mergeCell ref="H41:I41"/>
    <mergeCell ref="A29:D30"/>
    <mergeCell ref="A31:I32"/>
    <mergeCell ref="E29:I30"/>
    <mergeCell ref="A37:I37"/>
    <mergeCell ref="A34:I35"/>
    <mergeCell ref="A39:D39"/>
    <mergeCell ref="H39:I39"/>
    <mergeCell ref="A33:I33"/>
    <mergeCell ref="A14:C14"/>
    <mergeCell ref="A15:C15"/>
    <mergeCell ref="G5:I9"/>
    <mergeCell ref="A7:B7"/>
    <mergeCell ref="C7:F7"/>
    <mergeCell ref="A8:B8"/>
    <mergeCell ref="C8:F8"/>
    <mergeCell ref="A9:B9"/>
    <mergeCell ref="C9:F9"/>
    <mergeCell ref="A10:I11"/>
    <mergeCell ref="D14:F14"/>
    <mergeCell ref="G14:I14"/>
    <mergeCell ref="B12:I13"/>
    <mergeCell ref="A12:A13"/>
    <mergeCell ref="H44:J44"/>
    <mergeCell ref="A2:I3"/>
    <mergeCell ref="G15:I15"/>
    <mergeCell ref="A5:B5"/>
    <mergeCell ref="A6:B6"/>
    <mergeCell ref="C5:F5"/>
    <mergeCell ref="C6:F6"/>
    <mergeCell ref="D15:F15"/>
    <mergeCell ref="A41:D41"/>
    <mergeCell ref="A21:C21"/>
    <mergeCell ref="D21:F21"/>
    <mergeCell ref="A18:C18"/>
    <mergeCell ref="D18:F18"/>
    <mergeCell ref="A19:C19"/>
    <mergeCell ref="D19:F19"/>
    <mergeCell ref="A43:D43"/>
  </mergeCells>
  <dataValidations count="2">
    <dataValidation type="decimal" operator="lessThan" allowBlank="1" showInputMessage="1" showErrorMessage="1" errorTitle="Minimum Savings Violation" error="The borrower must save a minimum of 5% in payment costs each month.  Please recheck entry of data to ensure accuracy.  If the minimum savings is not met, please do not proceed with the refinance." sqref="D26:F26" xr:uid="{00000000-0002-0000-0E00-000000000000}">
      <formula1>D25/G24</formula1>
    </dataValidation>
    <dataValidation type="list" allowBlank="1" showInputMessage="1" showErrorMessage="1" sqref="G21:I21" xr:uid="{00000000-0002-0000-0E00-000001000000}">
      <formula1>$J$20:$J$22</formula1>
    </dataValidation>
  </dataValidations>
  <pageMargins left="0.25" right="0.25" top="0.25" bottom="0.2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2"/>
  <sheetViews>
    <sheetView workbookViewId="0">
      <selection activeCell="Q21" sqref="Q21"/>
    </sheetView>
  </sheetViews>
  <sheetFormatPr defaultRowHeight="12.75" x14ac:dyDescent="0.2"/>
  <sheetData>
    <row r="2" spans="1:12" ht="51" customHeight="1" x14ac:dyDescent="0.2">
      <c r="A2" s="338" t="s">
        <v>296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</sheetData>
  <mergeCells count="1">
    <mergeCell ref="A2:L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C972-6771-4064-A9CB-4B7BED4A4DF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"/>
  <sheetViews>
    <sheetView workbookViewId="0">
      <selection activeCell="O17" sqref="O17"/>
    </sheetView>
  </sheetViews>
  <sheetFormatPr defaultRowHeight="12.75" x14ac:dyDescent="0.2"/>
  <sheetData>
    <row r="2" spans="1:12" ht="56.25" customHeight="1" x14ac:dyDescent="0.2">
      <c r="A2" s="338" t="s">
        <v>296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</sheetData>
  <mergeCells count="1">
    <mergeCell ref="A2:L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zoomScaleNormal="100" workbookViewId="0">
      <selection activeCell="I11" sqref="I11"/>
    </sheetView>
  </sheetViews>
  <sheetFormatPr defaultColWidth="9.140625" defaultRowHeight="12.75" x14ac:dyDescent="0.2"/>
  <cols>
    <col min="1" max="1" width="27.7109375" style="1" customWidth="1"/>
    <col min="2" max="2" width="9.28515625" style="1" customWidth="1"/>
    <col min="3" max="3" width="9.7109375" style="1" customWidth="1"/>
    <col min="4" max="4" width="10.42578125" style="1" customWidth="1"/>
    <col min="5" max="5" width="0.140625" style="1" hidden="1" customWidth="1"/>
    <col min="6" max="6" width="9.140625" style="1" customWidth="1"/>
    <col min="7" max="7" width="17.7109375" style="1" customWidth="1"/>
    <col min="8" max="9" width="9.85546875" style="1" customWidth="1"/>
    <col min="10" max="10" width="9" style="1" bestFit="1" customWidth="1"/>
    <col min="11" max="16384" width="9.140625" style="1"/>
  </cols>
  <sheetData>
    <row r="1" spans="1:9" ht="37.5" customHeight="1" x14ac:dyDescent="0.3">
      <c r="A1" s="389" t="s">
        <v>35</v>
      </c>
      <c r="B1" s="389"/>
      <c r="C1" s="390" t="s">
        <v>1</v>
      </c>
      <c r="D1" s="390"/>
      <c r="E1" s="390"/>
      <c r="F1" s="390"/>
      <c r="G1" s="268" t="s">
        <v>298</v>
      </c>
      <c r="H1" s="268"/>
      <c r="I1" s="268"/>
    </row>
    <row r="2" spans="1:9" ht="18.75" x14ac:dyDescent="0.2">
      <c r="A2" s="273" t="s">
        <v>0</v>
      </c>
      <c r="B2" s="273"/>
      <c r="C2" s="273"/>
      <c r="D2" s="273"/>
      <c r="E2" s="273"/>
      <c r="F2" s="273"/>
      <c r="G2" s="391" t="s">
        <v>182</v>
      </c>
      <c r="H2" s="391"/>
      <c r="I2" s="391"/>
    </row>
    <row r="3" spans="1:9" ht="13.5" customHeight="1" x14ac:dyDescent="0.2">
      <c r="A3" s="257" t="s">
        <v>4</v>
      </c>
      <c r="B3" s="258"/>
      <c r="C3" s="259"/>
      <c r="D3" s="276" t="s">
        <v>179</v>
      </c>
      <c r="E3" s="277"/>
      <c r="F3" s="278"/>
      <c r="G3" s="379" t="s">
        <v>67</v>
      </c>
      <c r="H3" s="392"/>
      <c r="I3" s="380"/>
    </row>
    <row r="4" spans="1:9" ht="13.5" customHeight="1" x14ac:dyDescent="0.2">
      <c r="A4" s="288"/>
      <c r="B4" s="289"/>
      <c r="C4" s="290"/>
      <c r="D4" s="279"/>
      <c r="E4" s="280"/>
      <c r="F4" s="281"/>
      <c r="G4" s="385" t="s">
        <v>180</v>
      </c>
      <c r="H4" s="386"/>
      <c r="I4" s="46"/>
    </row>
    <row r="5" spans="1:9" ht="13.5" customHeight="1" x14ac:dyDescent="0.25">
      <c r="A5" s="291"/>
      <c r="B5" s="292"/>
      <c r="C5" s="293"/>
      <c r="D5" s="282"/>
      <c r="E5" s="283"/>
      <c r="F5" s="284"/>
      <c r="G5" s="387" t="s">
        <v>68</v>
      </c>
      <c r="H5" s="388"/>
      <c r="I5" s="46"/>
    </row>
    <row r="6" spans="1:9" ht="13.5" customHeight="1" x14ac:dyDescent="0.2">
      <c r="A6" s="77" t="s">
        <v>2</v>
      </c>
      <c r="B6" s="393" t="s">
        <v>3</v>
      </c>
      <c r="C6" s="384"/>
      <c r="D6" s="257" t="s">
        <v>174</v>
      </c>
      <c r="E6" s="258"/>
      <c r="F6" s="259"/>
      <c r="G6" s="371" t="s">
        <v>46</v>
      </c>
      <c r="H6" s="371"/>
      <c r="I6" s="372"/>
    </row>
    <row r="7" spans="1:9" ht="13.5" customHeight="1" x14ac:dyDescent="0.3">
      <c r="A7" s="47"/>
      <c r="B7" s="107"/>
      <c r="C7" s="108" t="str">
        <f>CONCATENATE("xxx-xx-",RIGHT(B7, 4))</f>
        <v>xxx-xx-</v>
      </c>
      <c r="D7" s="254"/>
      <c r="E7" s="255"/>
      <c r="F7" s="256"/>
      <c r="G7" s="376" t="s">
        <v>49</v>
      </c>
      <c r="H7" s="376"/>
      <c r="I7" s="46"/>
    </row>
    <row r="8" spans="1:9" ht="13.5" customHeight="1" x14ac:dyDescent="0.2">
      <c r="A8" s="78" t="s">
        <v>39</v>
      </c>
      <c r="B8" s="364" t="s">
        <v>40</v>
      </c>
      <c r="C8" s="384"/>
      <c r="D8" s="257" t="s">
        <v>175</v>
      </c>
      <c r="E8" s="258"/>
      <c r="F8" s="259"/>
      <c r="G8" s="376" t="s">
        <v>50</v>
      </c>
      <c r="H8" s="376"/>
      <c r="I8" s="46"/>
    </row>
    <row r="9" spans="1:9" ht="13.5" customHeight="1" x14ac:dyDescent="0.25">
      <c r="A9" s="47"/>
      <c r="B9" s="107"/>
      <c r="C9" s="108" t="str">
        <f>CONCATENATE("xxx-xx-",RIGHT(B9, 4))</f>
        <v>xxx-xx-</v>
      </c>
      <c r="D9" s="260"/>
      <c r="E9" s="261"/>
      <c r="F9" s="262"/>
      <c r="G9" s="376" t="s">
        <v>51</v>
      </c>
      <c r="H9" s="376"/>
      <c r="I9" s="46"/>
    </row>
    <row r="10" spans="1:9" ht="13.5" customHeight="1" x14ac:dyDescent="0.2">
      <c r="A10" s="362" t="s">
        <v>58</v>
      </c>
      <c r="B10" s="364" t="s">
        <v>47</v>
      </c>
      <c r="C10" s="365"/>
      <c r="D10" s="366" t="s">
        <v>61</v>
      </c>
      <c r="E10" s="367"/>
      <c r="F10" s="367"/>
      <c r="G10" s="370" t="s">
        <v>52</v>
      </c>
      <c r="H10" s="371"/>
      <c r="I10" s="372"/>
    </row>
    <row r="11" spans="1:9" ht="13.5" customHeight="1" x14ac:dyDescent="0.2">
      <c r="A11" s="363"/>
      <c r="B11" s="373" t="s">
        <v>208</v>
      </c>
      <c r="C11" s="374"/>
      <c r="D11" s="368"/>
      <c r="E11" s="369"/>
      <c r="F11" s="369"/>
      <c r="G11" s="375" t="s">
        <v>45</v>
      </c>
      <c r="H11" s="376"/>
      <c r="I11" s="45">
        <v>0</v>
      </c>
    </row>
    <row r="12" spans="1:9" ht="13.5" customHeight="1" x14ac:dyDescent="0.2">
      <c r="A12" s="21">
        <f>D28</f>
        <v>0</v>
      </c>
      <c r="B12" s="310">
        <f>TRUNC(A12 * 0.015,2)</f>
        <v>0</v>
      </c>
      <c r="C12" s="311"/>
      <c r="D12" s="310">
        <f>(A12 + (FLOOR(B12,1)-(FLOOR(D31,1))))</f>
        <v>0</v>
      </c>
      <c r="E12" s="332"/>
      <c r="F12" s="332"/>
      <c r="G12" s="375" t="s">
        <v>43</v>
      </c>
      <c r="H12" s="376"/>
      <c r="I12" s="44">
        <v>0</v>
      </c>
    </row>
    <row r="13" spans="1:9" ht="13.5" customHeight="1" x14ac:dyDescent="0.2">
      <c r="A13" s="78" t="s">
        <v>31</v>
      </c>
      <c r="B13" s="364" t="s">
        <v>178</v>
      </c>
      <c r="C13" s="365"/>
      <c r="D13" s="364" t="s">
        <v>32</v>
      </c>
      <c r="E13" s="384"/>
      <c r="F13" s="384"/>
      <c r="G13" s="385" t="s">
        <v>44</v>
      </c>
      <c r="H13" s="386"/>
      <c r="I13" s="377">
        <f>I11-I12</f>
        <v>0</v>
      </c>
    </row>
    <row r="14" spans="1:9" ht="13.5" customHeight="1" x14ac:dyDescent="0.2">
      <c r="A14" s="43">
        <v>0</v>
      </c>
      <c r="B14" s="308">
        <v>0</v>
      </c>
      <c r="C14" s="309"/>
      <c r="D14" s="312">
        <v>0</v>
      </c>
      <c r="E14" s="313"/>
      <c r="F14" s="313"/>
      <c r="G14" s="387"/>
      <c r="H14" s="388"/>
      <c r="I14" s="378"/>
    </row>
    <row r="15" spans="1:9" ht="13.5" customHeight="1" x14ac:dyDescent="0.2">
      <c r="A15" s="379" t="s">
        <v>33</v>
      </c>
      <c r="B15" s="380"/>
      <c r="C15" s="381" t="s">
        <v>48</v>
      </c>
      <c r="D15" s="382"/>
      <c r="E15" s="382"/>
      <c r="F15" s="383"/>
      <c r="G15" s="257" t="s">
        <v>197</v>
      </c>
      <c r="H15" s="258"/>
      <c r="I15" s="259"/>
    </row>
    <row r="16" spans="1:9" ht="13.5" customHeight="1" x14ac:dyDescent="0.2">
      <c r="A16" s="234"/>
      <c r="B16" s="301"/>
      <c r="C16" s="328">
        <v>0</v>
      </c>
      <c r="D16" s="329"/>
      <c r="E16" s="329"/>
      <c r="F16" s="330"/>
      <c r="G16" s="317">
        <v>0</v>
      </c>
      <c r="H16" s="318"/>
      <c r="I16" s="319"/>
    </row>
    <row r="17" spans="1:10" ht="25.5" x14ac:dyDescent="0.2">
      <c r="A17" s="223" t="s">
        <v>66</v>
      </c>
      <c r="B17" s="294"/>
      <c r="C17" s="294"/>
      <c r="D17" s="224"/>
      <c r="E17" s="223" t="s">
        <v>8</v>
      </c>
      <c r="F17" s="294"/>
      <c r="G17" s="224"/>
      <c r="H17" s="16" t="s">
        <v>10</v>
      </c>
      <c r="I17" s="16" t="s">
        <v>9</v>
      </c>
    </row>
    <row r="18" spans="1:10" ht="13.5" customHeight="1" x14ac:dyDescent="0.2">
      <c r="A18" s="213" t="s">
        <v>69</v>
      </c>
      <c r="B18" s="213"/>
      <c r="C18" s="213"/>
      <c r="D18" s="38">
        <v>0</v>
      </c>
      <c r="E18" s="213" t="s">
        <v>85</v>
      </c>
      <c r="F18" s="213"/>
      <c r="G18" s="213"/>
      <c r="H18" s="39">
        <v>0</v>
      </c>
      <c r="I18" s="40">
        <v>0</v>
      </c>
    </row>
    <row r="19" spans="1:10" ht="13.5" customHeight="1" x14ac:dyDescent="0.2">
      <c r="A19" s="213" t="s">
        <v>206</v>
      </c>
      <c r="B19" s="213"/>
      <c r="C19" s="213"/>
      <c r="D19" s="38">
        <v>0</v>
      </c>
      <c r="E19" s="213" t="s">
        <v>22</v>
      </c>
      <c r="F19" s="213"/>
      <c r="G19" s="213"/>
      <c r="H19" s="39">
        <v>0</v>
      </c>
      <c r="I19" s="5"/>
    </row>
    <row r="20" spans="1:10" ht="13.5" customHeight="1" x14ac:dyDescent="0.2">
      <c r="A20" s="213" t="s">
        <v>110</v>
      </c>
      <c r="B20" s="213"/>
      <c r="C20" s="213"/>
      <c r="D20" s="38">
        <v>0</v>
      </c>
      <c r="E20" s="213" t="s">
        <v>23</v>
      </c>
      <c r="F20" s="213"/>
      <c r="G20" s="213"/>
      <c r="H20" s="39">
        <v>0</v>
      </c>
      <c r="I20" s="40">
        <v>0</v>
      </c>
    </row>
    <row r="21" spans="1:10" ht="13.5" customHeight="1" x14ac:dyDescent="0.2">
      <c r="A21" s="213" t="s">
        <v>207</v>
      </c>
      <c r="B21" s="213"/>
      <c r="C21" s="213"/>
      <c r="D21" s="40">
        <v>0</v>
      </c>
      <c r="E21" s="213" t="s">
        <v>24</v>
      </c>
      <c r="F21" s="213"/>
      <c r="G21" s="213"/>
      <c r="H21" s="17">
        <f>SUM(H18:H20)</f>
        <v>0</v>
      </c>
      <c r="I21" s="5"/>
    </row>
    <row r="22" spans="1:10" ht="13.5" customHeight="1" x14ac:dyDescent="0.2">
      <c r="A22" s="213" t="s">
        <v>70</v>
      </c>
      <c r="B22" s="213"/>
      <c r="C22" s="213"/>
      <c r="D22" s="40">
        <v>0</v>
      </c>
      <c r="E22" s="223" t="s">
        <v>25</v>
      </c>
      <c r="F22" s="294"/>
      <c r="G22" s="294"/>
      <c r="H22" s="294"/>
      <c r="I22" s="224"/>
    </row>
    <row r="23" spans="1:10" ht="13.5" customHeight="1" x14ac:dyDescent="0.2">
      <c r="A23" s="213" t="s">
        <v>71</v>
      </c>
      <c r="B23" s="213"/>
      <c r="C23" s="213"/>
      <c r="D23" s="26">
        <f>SUM(I13)</f>
        <v>0</v>
      </c>
      <c r="E23" s="213" t="s">
        <v>26</v>
      </c>
      <c r="F23" s="213"/>
      <c r="G23" s="213"/>
      <c r="H23" s="213"/>
      <c r="I23" s="83" t="e">
        <f>-PMT(D14/12,B14*12,D12,0,0)</f>
        <v>#NUM!</v>
      </c>
      <c r="J23" s="12"/>
    </row>
    <row r="24" spans="1:10" ht="13.5" customHeight="1" x14ac:dyDescent="0.2">
      <c r="A24" s="213" t="s">
        <v>72</v>
      </c>
      <c r="B24" s="213"/>
      <c r="C24" s="213"/>
      <c r="D24" s="38">
        <v>0</v>
      </c>
      <c r="E24" s="344" t="s">
        <v>27</v>
      </c>
      <c r="F24" s="213"/>
      <c r="G24" s="213"/>
      <c r="H24" s="213"/>
      <c r="I24" s="39">
        <v>0</v>
      </c>
    </row>
    <row r="25" spans="1:10" ht="13.5" customHeight="1" x14ac:dyDescent="0.2">
      <c r="A25" s="213" t="s">
        <v>73</v>
      </c>
      <c r="B25" s="213"/>
      <c r="C25" s="213"/>
      <c r="D25" s="48">
        <v>0</v>
      </c>
      <c r="E25" s="209" t="s">
        <v>74</v>
      </c>
      <c r="F25" s="209"/>
      <c r="G25" s="209"/>
      <c r="H25" s="209"/>
      <c r="I25" s="39">
        <v>0</v>
      </c>
    </row>
    <row r="26" spans="1:10" ht="13.5" customHeight="1" x14ac:dyDescent="0.2">
      <c r="A26" s="213" t="s">
        <v>86</v>
      </c>
      <c r="B26" s="213"/>
      <c r="C26" s="213"/>
      <c r="D26" s="22">
        <f>SUM(D18:D25)</f>
        <v>0</v>
      </c>
      <c r="E26" s="213" t="s">
        <v>28</v>
      </c>
      <c r="F26" s="213"/>
      <c r="G26" s="213"/>
      <c r="H26" s="213"/>
      <c r="I26" s="39">
        <v>0</v>
      </c>
    </row>
    <row r="27" spans="1:10" ht="13.5" customHeight="1" x14ac:dyDescent="0.2">
      <c r="A27" s="213" t="s">
        <v>75</v>
      </c>
      <c r="B27" s="213"/>
      <c r="C27" s="213"/>
      <c r="D27" s="27">
        <f>TRUNC(IF(D26&lt;=I35,(IF(D26&lt;=G16,D26,G16)),(IF(I35&lt;=G16,I35,G16))))</f>
        <v>0</v>
      </c>
      <c r="E27" s="213" t="s">
        <v>76</v>
      </c>
      <c r="F27" s="213"/>
      <c r="G27" s="213"/>
      <c r="H27" s="213"/>
      <c r="I27" s="39">
        <v>0</v>
      </c>
    </row>
    <row r="28" spans="1:10" ht="13.5" customHeight="1" x14ac:dyDescent="0.2">
      <c r="A28" s="213" t="s">
        <v>77</v>
      </c>
      <c r="B28" s="213"/>
      <c r="C28" s="213"/>
      <c r="D28" s="56">
        <v>0</v>
      </c>
      <c r="E28" s="213" t="s">
        <v>29</v>
      </c>
      <c r="F28" s="213"/>
      <c r="G28" s="213"/>
      <c r="H28" s="213"/>
      <c r="I28" s="39">
        <v>0</v>
      </c>
    </row>
    <row r="29" spans="1:10" ht="13.5" customHeight="1" x14ac:dyDescent="0.2">
      <c r="A29" s="213" t="s">
        <v>78</v>
      </c>
      <c r="B29" s="213"/>
      <c r="C29" s="213"/>
      <c r="D29" s="40">
        <v>0</v>
      </c>
      <c r="E29" s="213" t="s">
        <v>261</v>
      </c>
      <c r="F29" s="213"/>
      <c r="G29" s="213"/>
      <c r="H29" s="213"/>
      <c r="I29" s="194">
        <v>0</v>
      </c>
    </row>
    <row r="30" spans="1:10" ht="13.5" customHeight="1" x14ac:dyDescent="0.2">
      <c r="A30" s="213" t="s">
        <v>87</v>
      </c>
      <c r="B30" s="213"/>
      <c r="C30" s="213"/>
      <c r="D30" s="11">
        <f>(D22+D23+D24+D25+D29)-D28</f>
        <v>0</v>
      </c>
      <c r="E30" s="213" t="s">
        <v>244</v>
      </c>
      <c r="F30" s="213"/>
      <c r="G30" s="213"/>
      <c r="H30" s="213"/>
      <c r="I30" s="17" t="e">
        <f>SUM(I23:I29)</f>
        <v>#NUM!</v>
      </c>
    </row>
    <row r="31" spans="1:10" ht="13.5" customHeight="1" x14ac:dyDescent="0.2">
      <c r="A31" s="342" t="s">
        <v>79</v>
      </c>
      <c r="B31" s="343"/>
      <c r="C31" s="109" t="str">
        <f>IF(D31&lt;=(D28*0.015),"","Error")</f>
        <v/>
      </c>
      <c r="D31" s="40">
        <v>0</v>
      </c>
      <c r="E31" s="213" t="s">
        <v>245</v>
      </c>
      <c r="F31" s="213"/>
      <c r="G31" s="213"/>
      <c r="H31" s="213"/>
      <c r="I31" s="17">
        <f>H21</f>
        <v>0</v>
      </c>
    </row>
    <row r="32" spans="1:10" ht="13.5" customHeight="1" x14ac:dyDescent="0.2">
      <c r="A32" s="342" t="s">
        <v>80</v>
      </c>
      <c r="B32" s="343"/>
      <c r="C32" s="344"/>
      <c r="D32" s="40">
        <v>0</v>
      </c>
      <c r="E32" s="73"/>
      <c r="F32" s="342" t="s">
        <v>246</v>
      </c>
      <c r="G32" s="343"/>
      <c r="H32" s="344"/>
      <c r="I32" s="17" t="e">
        <f>SUM(I30:I31)</f>
        <v>#NUM!</v>
      </c>
    </row>
    <row r="33" spans="1:11" ht="13.5" customHeight="1" x14ac:dyDescent="0.2">
      <c r="A33" s="213" t="s">
        <v>81</v>
      </c>
      <c r="B33" s="213"/>
      <c r="C33" s="213"/>
      <c r="D33" s="28">
        <f>SUM(D30:D32)</f>
        <v>0</v>
      </c>
      <c r="E33" s="223" t="s">
        <v>30</v>
      </c>
      <c r="F33" s="294"/>
      <c r="G33" s="294"/>
      <c r="H33" s="294"/>
      <c r="I33" s="224"/>
    </row>
    <row r="34" spans="1:11" ht="13.5" customHeight="1" x14ac:dyDescent="0.2">
      <c r="A34" s="342" t="s">
        <v>83</v>
      </c>
      <c r="B34" s="343"/>
      <c r="C34" s="344"/>
      <c r="D34" s="40">
        <v>0</v>
      </c>
      <c r="E34" s="213" t="s">
        <v>82</v>
      </c>
      <c r="F34" s="213"/>
      <c r="G34" s="213"/>
      <c r="H34" s="213"/>
      <c r="I34" s="164" t="e">
        <f>SUM(D28/C16)</f>
        <v>#DIV/0!</v>
      </c>
    </row>
    <row r="35" spans="1:11" ht="13.5" customHeight="1" x14ac:dyDescent="0.2">
      <c r="A35" s="342" t="s">
        <v>88</v>
      </c>
      <c r="B35" s="343"/>
      <c r="C35" s="344"/>
      <c r="D35" s="11">
        <f>SUM(D33,-D34)</f>
        <v>0</v>
      </c>
      <c r="E35" s="345" t="s">
        <v>63</v>
      </c>
      <c r="F35" s="345"/>
      <c r="G35" s="345"/>
      <c r="H35" s="345"/>
      <c r="I35" s="358">
        <f>TRUNC(IF(C16&gt;50000,(C16*0.9775),(C16*0.9875)))</f>
        <v>0</v>
      </c>
    </row>
    <row r="36" spans="1:11" ht="13.5" customHeight="1" x14ac:dyDescent="0.2">
      <c r="A36" s="213" t="s">
        <v>84</v>
      </c>
      <c r="B36" s="213"/>
      <c r="C36" s="213"/>
      <c r="D36" s="40">
        <v>0</v>
      </c>
      <c r="E36" s="125" t="s">
        <v>41</v>
      </c>
      <c r="F36" s="345" t="s">
        <v>205</v>
      </c>
      <c r="G36" s="345"/>
      <c r="H36" s="345"/>
      <c r="I36" s="359"/>
    </row>
    <row r="37" spans="1:11" ht="13.5" customHeight="1" x14ac:dyDescent="0.2">
      <c r="A37" s="361" t="s">
        <v>14</v>
      </c>
      <c r="B37" s="361"/>
      <c r="C37" s="361"/>
      <c r="D37" s="361"/>
      <c r="E37" s="165" t="s">
        <v>173</v>
      </c>
      <c r="F37" s="213" t="s">
        <v>247</v>
      </c>
      <c r="G37" s="213"/>
      <c r="H37" s="213"/>
      <c r="I37" s="85" t="e">
        <f>I32/D43</f>
        <v>#NUM!</v>
      </c>
      <c r="K37" s="9"/>
    </row>
    <row r="38" spans="1:11" ht="13.5" customHeight="1" x14ac:dyDescent="0.2">
      <c r="A38" s="360" t="s">
        <v>15</v>
      </c>
      <c r="B38" s="360"/>
      <c r="C38" s="360"/>
      <c r="D38" s="40">
        <v>0</v>
      </c>
      <c r="E38" s="73" t="s">
        <v>176</v>
      </c>
      <c r="F38" s="73" t="s">
        <v>184</v>
      </c>
      <c r="G38" s="79"/>
      <c r="H38" s="356">
        <v>0</v>
      </c>
      <c r="I38" s="357"/>
      <c r="K38" s="9"/>
    </row>
    <row r="39" spans="1:11" ht="13.5" customHeight="1" x14ac:dyDescent="0.2">
      <c r="A39" s="351" t="s">
        <v>16</v>
      </c>
      <c r="B39" s="352"/>
      <c r="C39" s="353"/>
      <c r="D39" s="40">
        <v>0</v>
      </c>
      <c r="E39" s="74" t="s">
        <v>57</v>
      </c>
      <c r="F39" s="223" t="s">
        <v>192</v>
      </c>
      <c r="G39" s="224"/>
      <c r="H39" s="227"/>
      <c r="I39" s="228"/>
      <c r="K39" s="9"/>
    </row>
    <row r="40" spans="1:11" ht="13.5" customHeight="1" x14ac:dyDescent="0.2">
      <c r="A40" s="351" t="s">
        <v>17</v>
      </c>
      <c r="B40" s="352"/>
      <c r="C40" s="353"/>
      <c r="D40" s="40">
        <v>0</v>
      </c>
      <c r="E40" s="74"/>
      <c r="F40" s="73" t="s">
        <v>186</v>
      </c>
      <c r="G40" s="80"/>
      <c r="H40" s="356">
        <v>0</v>
      </c>
      <c r="I40" s="357"/>
      <c r="K40" s="9"/>
    </row>
    <row r="41" spans="1:11" ht="13.5" customHeight="1" x14ac:dyDescent="0.2">
      <c r="A41" s="351" t="s">
        <v>18</v>
      </c>
      <c r="B41" s="352"/>
      <c r="C41" s="353"/>
      <c r="D41" s="40">
        <v>0</v>
      </c>
      <c r="E41" s="69"/>
      <c r="F41" s="223" t="s">
        <v>289</v>
      </c>
      <c r="G41" s="224"/>
      <c r="H41" s="227"/>
      <c r="I41" s="228"/>
    </row>
    <row r="42" spans="1:11" ht="13.5" customHeight="1" x14ac:dyDescent="0.2">
      <c r="A42" s="351" t="s">
        <v>19</v>
      </c>
      <c r="B42" s="352"/>
      <c r="C42" s="353"/>
      <c r="D42" s="40">
        <v>0</v>
      </c>
      <c r="E42" s="70"/>
      <c r="F42" s="223" t="s">
        <v>290</v>
      </c>
      <c r="G42" s="224"/>
      <c r="H42" s="227"/>
      <c r="I42" s="228"/>
    </row>
    <row r="43" spans="1:11" ht="13.5" customHeight="1" x14ac:dyDescent="0.2">
      <c r="A43" s="213" t="s">
        <v>89</v>
      </c>
      <c r="B43" s="213"/>
      <c r="C43" s="213"/>
      <c r="D43" s="11">
        <f>SUM(D38:D42)</f>
        <v>0</v>
      </c>
      <c r="E43" s="74"/>
      <c r="F43" s="248" t="s">
        <v>291</v>
      </c>
      <c r="G43" s="249"/>
      <c r="H43" s="247"/>
      <c r="I43" s="247"/>
    </row>
    <row r="44" spans="1:11" ht="13.5" customHeight="1" x14ac:dyDescent="0.2">
      <c r="A44" s="339" t="s">
        <v>53</v>
      </c>
      <c r="B44" s="340"/>
      <c r="C44" s="340"/>
      <c r="D44" s="340"/>
      <c r="E44" s="340"/>
      <c r="F44" s="340"/>
      <c r="G44" s="340"/>
      <c r="H44" s="340"/>
      <c r="I44" s="341"/>
    </row>
    <row r="45" spans="1:11" x14ac:dyDescent="0.2">
      <c r="A45" s="350"/>
      <c r="B45" s="350"/>
      <c r="C45" s="350"/>
      <c r="D45" s="350"/>
      <c r="E45" s="350"/>
      <c r="F45" s="350"/>
      <c r="G45" s="350"/>
      <c r="H45" s="350"/>
      <c r="I45" s="350"/>
    </row>
    <row r="46" spans="1:11" x14ac:dyDescent="0.2">
      <c r="A46" s="350"/>
      <c r="B46" s="350"/>
      <c r="C46" s="350"/>
      <c r="D46" s="350"/>
      <c r="E46" s="350"/>
      <c r="F46" s="350"/>
      <c r="G46" s="350"/>
      <c r="H46" s="350"/>
      <c r="I46" s="350"/>
    </row>
    <row r="47" spans="1:11" x14ac:dyDescent="0.2">
      <c r="A47" s="350"/>
      <c r="B47" s="350"/>
      <c r="C47" s="350"/>
      <c r="D47" s="350"/>
      <c r="E47" s="350"/>
      <c r="F47" s="350"/>
      <c r="G47" s="350"/>
      <c r="H47" s="350"/>
      <c r="I47" s="350"/>
    </row>
    <row r="48" spans="1:11" ht="13.5" customHeight="1" x14ac:dyDescent="0.2">
      <c r="A48" s="348" t="s">
        <v>196</v>
      </c>
      <c r="B48" s="349"/>
      <c r="C48" s="349"/>
      <c r="D48" s="349"/>
      <c r="E48" s="349"/>
      <c r="F48" s="349"/>
      <c r="G48" s="349"/>
      <c r="H48" s="349"/>
      <c r="I48" s="349"/>
    </row>
    <row r="49" spans="1:9" ht="12.95" customHeight="1" x14ac:dyDescent="0.2">
      <c r="A49" s="354" t="s">
        <v>191</v>
      </c>
      <c r="B49" s="354"/>
      <c r="C49" s="354"/>
      <c r="D49" s="354"/>
      <c r="E49" s="354"/>
      <c r="F49" s="354"/>
      <c r="G49" s="354"/>
      <c r="H49" s="354"/>
      <c r="I49" s="354"/>
    </row>
    <row r="50" spans="1:9" ht="12.95" customHeight="1" x14ac:dyDescent="0.2">
      <c r="A50" s="354"/>
      <c r="B50" s="354"/>
      <c r="C50" s="354"/>
      <c r="D50" s="354"/>
      <c r="E50" s="354"/>
      <c r="F50" s="354"/>
      <c r="G50" s="354"/>
      <c r="H50" s="354"/>
      <c r="I50" s="354"/>
    </row>
    <row r="51" spans="1:9" ht="12.95" customHeight="1" x14ac:dyDescent="0.2">
      <c r="A51" s="15" t="s">
        <v>36</v>
      </c>
      <c r="B51" s="355" t="s">
        <v>54</v>
      </c>
      <c r="C51" s="355"/>
      <c r="D51" s="355"/>
      <c r="E51" s="18"/>
      <c r="F51" s="20" t="s">
        <v>55</v>
      </c>
      <c r="G51" s="355" t="s">
        <v>60</v>
      </c>
      <c r="H51" s="355"/>
      <c r="I51" s="20" t="s">
        <v>55</v>
      </c>
    </row>
    <row r="52" spans="1:9" ht="12.95" customHeight="1" x14ac:dyDescent="0.2">
      <c r="A52" s="6" t="s">
        <v>37</v>
      </c>
      <c r="B52" s="232"/>
      <c r="C52" s="233"/>
      <c r="D52" s="346"/>
      <c r="E52" s="18"/>
      <c r="F52" s="236"/>
      <c r="G52" s="243"/>
      <c r="H52" s="243"/>
      <c r="I52" s="243"/>
    </row>
    <row r="53" spans="1:9" ht="12.95" customHeight="1" x14ac:dyDescent="0.2">
      <c r="A53" s="7" t="s">
        <v>38</v>
      </c>
      <c r="B53" s="234"/>
      <c r="C53" s="235"/>
      <c r="D53" s="301"/>
      <c r="E53" s="19"/>
      <c r="F53" s="237"/>
      <c r="G53" s="347"/>
      <c r="H53" s="347"/>
      <c r="I53" s="347"/>
    </row>
    <row r="54" spans="1:9" ht="12.95" customHeight="1" x14ac:dyDescent="0.2">
      <c r="A54" s="14" t="s">
        <v>65</v>
      </c>
      <c r="B54" s="14"/>
      <c r="C54" s="14"/>
      <c r="D54" s="14"/>
      <c r="E54" s="14"/>
      <c r="F54" s="14"/>
      <c r="G54" s="303" t="s">
        <v>295</v>
      </c>
      <c r="H54" s="303"/>
      <c r="I54" s="303"/>
    </row>
  </sheetData>
  <sheetProtection algorithmName="SHA-512" hashValue="QtSNvIyIOj8ZgEepcOY9IME7jOgBlRYsf439TuM59XCEi3YXuf3BN51ID48GaPSuNhQbBlWOtu2vgrqiV98F+Q==" saltValue="QQZno3sadEyTlW7dPSQHzw==" spinCount="100000" sheet="1" selectLockedCells="1"/>
  <mergeCells count="113">
    <mergeCell ref="G54:I54"/>
    <mergeCell ref="A1:B1"/>
    <mergeCell ref="C1:F1"/>
    <mergeCell ref="G1:I1"/>
    <mergeCell ref="A3:C3"/>
    <mergeCell ref="D3:F4"/>
    <mergeCell ref="A4:C5"/>
    <mergeCell ref="D5:F5"/>
    <mergeCell ref="A2:F2"/>
    <mergeCell ref="G2:I2"/>
    <mergeCell ref="G3:I3"/>
    <mergeCell ref="G4:H4"/>
    <mergeCell ref="G5:H5"/>
    <mergeCell ref="G7:H7"/>
    <mergeCell ref="B8:C8"/>
    <mergeCell ref="G8:H8"/>
    <mergeCell ref="D7:F7"/>
    <mergeCell ref="D8:F8"/>
    <mergeCell ref="D9:F9"/>
    <mergeCell ref="B6:C6"/>
    <mergeCell ref="D6:F6"/>
    <mergeCell ref="G6:I6"/>
    <mergeCell ref="G9:H9"/>
    <mergeCell ref="A16:B16"/>
    <mergeCell ref="C16:F16"/>
    <mergeCell ref="G16:I16"/>
    <mergeCell ref="A10:A11"/>
    <mergeCell ref="B10:C10"/>
    <mergeCell ref="D10:F11"/>
    <mergeCell ref="G10:I10"/>
    <mergeCell ref="B11:C11"/>
    <mergeCell ref="G11:H11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A19:C19"/>
    <mergeCell ref="E19:G19"/>
    <mergeCell ref="A20:C20"/>
    <mergeCell ref="E20:G20"/>
    <mergeCell ref="A21:C21"/>
    <mergeCell ref="E21:G21"/>
    <mergeCell ref="A17:D17"/>
    <mergeCell ref="E17:G17"/>
    <mergeCell ref="A18:C18"/>
    <mergeCell ref="E18:G18"/>
    <mergeCell ref="A22:C22"/>
    <mergeCell ref="E22:I22"/>
    <mergeCell ref="A23:C23"/>
    <mergeCell ref="E23:H23"/>
    <mergeCell ref="A24:C24"/>
    <mergeCell ref="E24:H24"/>
    <mergeCell ref="A31:B31"/>
    <mergeCell ref="E31:H31"/>
    <mergeCell ref="A32:C32"/>
    <mergeCell ref="A28:C28"/>
    <mergeCell ref="E28:H28"/>
    <mergeCell ref="A29:C29"/>
    <mergeCell ref="E29:H29"/>
    <mergeCell ref="A30:C30"/>
    <mergeCell ref="E30:H30"/>
    <mergeCell ref="F43:G43"/>
    <mergeCell ref="H43:I43"/>
    <mergeCell ref="A34:C34"/>
    <mergeCell ref="A25:C25"/>
    <mergeCell ref="E25:H25"/>
    <mergeCell ref="A26:C26"/>
    <mergeCell ref="E26:H26"/>
    <mergeCell ref="A27:C27"/>
    <mergeCell ref="E27:H27"/>
    <mergeCell ref="A33:C33"/>
    <mergeCell ref="E33:I33"/>
    <mergeCell ref="H41:I41"/>
    <mergeCell ref="H39:I39"/>
    <mergeCell ref="H42:I42"/>
    <mergeCell ref="F37:H37"/>
    <mergeCell ref="I35:I36"/>
    <mergeCell ref="A38:C38"/>
    <mergeCell ref="A39:C39"/>
    <mergeCell ref="A37:D37"/>
    <mergeCell ref="F41:G41"/>
    <mergeCell ref="A44:I44"/>
    <mergeCell ref="F32:H32"/>
    <mergeCell ref="E34:H34"/>
    <mergeCell ref="A35:C35"/>
    <mergeCell ref="E35:H35"/>
    <mergeCell ref="B52:D53"/>
    <mergeCell ref="F52:F53"/>
    <mergeCell ref="G52:H53"/>
    <mergeCell ref="I52:I53"/>
    <mergeCell ref="A43:C43"/>
    <mergeCell ref="A48:I48"/>
    <mergeCell ref="A45:I47"/>
    <mergeCell ref="A40:C40"/>
    <mergeCell ref="A41:C41"/>
    <mergeCell ref="A42:C42"/>
    <mergeCell ref="F42:G42"/>
    <mergeCell ref="A49:I50"/>
    <mergeCell ref="B51:D51"/>
    <mergeCell ref="G51:H51"/>
    <mergeCell ref="A36:C36"/>
    <mergeCell ref="F36:H36"/>
    <mergeCell ref="H38:I38"/>
    <mergeCell ref="F39:G39"/>
    <mergeCell ref="H40:I40"/>
  </mergeCells>
  <phoneticPr fontId="2" type="noConversion"/>
  <dataValidations count="2"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 xr:uid="{00000000-0002-0000-0200-000000000000}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.5% of base mortgage amount." sqref="D31" xr:uid="{00000000-0002-0000-0200-000001000000}">
      <formula1>0</formula1>
      <formula2>D28*0.015</formula2>
    </dataValidation>
  </dataValidations>
  <pageMargins left="0.25" right="0.25" top="0.25" bottom="0.2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"/>
  <sheetViews>
    <sheetView workbookViewId="0">
      <selection activeCell="H14" sqref="H14"/>
    </sheetView>
  </sheetViews>
  <sheetFormatPr defaultRowHeight="12.75" x14ac:dyDescent="0.2"/>
  <sheetData>
    <row r="2" spans="1:12" ht="74.25" customHeight="1" x14ac:dyDescent="0.2">
      <c r="A2" s="338" t="s">
        <v>296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</sheetData>
  <mergeCells count="1"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workbookViewId="0">
      <selection activeCell="A8" sqref="A8"/>
    </sheetView>
  </sheetViews>
  <sheetFormatPr defaultColWidth="9.140625" defaultRowHeight="12.75" x14ac:dyDescent="0.2"/>
  <cols>
    <col min="1" max="1" width="27.5703125" style="1" customWidth="1"/>
    <col min="2" max="2" width="9.140625" style="1" customWidth="1"/>
    <col min="3" max="3" width="9.7109375" style="1" customWidth="1"/>
    <col min="4" max="4" width="10.42578125" style="1" customWidth="1"/>
    <col min="5" max="5" width="0.140625" style="1" hidden="1" customWidth="1"/>
    <col min="6" max="6" width="9.140625" style="1" customWidth="1"/>
    <col min="7" max="7" width="17.7109375" style="1" customWidth="1"/>
    <col min="8" max="9" width="9.85546875" style="1" customWidth="1"/>
    <col min="10" max="10" width="9" style="1" bestFit="1" customWidth="1"/>
    <col min="11" max="16384" width="9.140625" style="1"/>
  </cols>
  <sheetData>
    <row r="1" spans="1:9" ht="37.5" customHeight="1" x14ac:dyDescent="0.3">
      <c r="A1" s="252" t="s">
        <v>35</v>
      </c>
      <c r="B1" s="252"/>
      <c r="C1" s="253" t="s">
        <v>1</v>
      </c>
      <c r="D1" s="253"/>
      <c r="E1" s="253"/>
      <c r="F1" s="253"/>
      <c r="G1" s="268" t="s">
        <v>299</v>
      </c>
      <c r="H1" s="268"/>
      <c r="I1" s="268"/>
    </row>
    <row r="2" spans="1:9" x14ac:dyDescent="0.2">
      <c r="A2" s="273" t="s">
        <v>0</v>
      </c>
      <c r="B2" s="273"/>
      <c r="C2" s="273"/>
      <c r="D2" s="273"/>
      <c r="E2" s="273"/>
      <c r="F2" s="273"/>
      <c r="G2" s="274" t="s">
        <v>90</v>
      </c>
      <c r="H2" s="274"/>
      <c r="I2" s="274"/>
    </row>
    <row r="3" spans="1:9" ht="9.6" customHeight="1" x14ac:dyDescent="0.2">
      <c r="A3" s="400"/>
      <c r="B3" s="400"/>
      <c r="C3" s="400"/>
      <c r="D3" s="400"/>
      <c r="E3" s="400"/>
      <c r="F3" s="400"/>
      <c r="G3" s="401"/>
      <c r="H3" s="401"/>
      <c r="I3" s="401"/>
    </row>
    <row r="4" spans="1:9" x14ac:dyDescent="0.2">
      <c r="A4" s="257" t="s">
        <v>4</v>
      </c>
      <c r="B4" s="258"/>
      <c r="C4" s="259"/>
      <c r="D4" s="276" t="s">
        <v>179</v>
      </c>
      <c r="E4" s="277"/>
      <c r="F4" s="277"/>
      <c r="G4" s="285" t="s">
        <v>91</v>
      </c>
      <c r="H4" s="286"/>
      <c r="I4" s="287"/>
    </row>
    <row r="5" spans="1:9" ht="13.5" customHeight="1" x14ac:dyDescent="0.2">
      <c r="A5" s="288"/>
      <c r="B5" s="289"/>
      <c r="C5" s="290"/>
      <c r="D5" s="279"/>
      <c r="E5" s="280"/>
      <c r="F5" s="280"/>
      <c r="G5" s="394" t="s">
        <v>187</v>
      </c>
      <c r="H5" s="395"/>
      <c r="I5" s="398" t="s">
        <v>92</v>
      </c>
    </row>
    <row r="6" spans="1:9" ht="13.5" customHeight="1" x14ac:dyDescent="0.25">
      <c r="A6" s="291"/>
      <c r="B6" s="292"/>
      <c r="C6" s="293"/>
      <c r="D6" s="282"/>
      <c r="E6" s="283"/>
      <c r="F6" s="283"/>
      <c r="G6" s="396"/>
      <c r="H6" s="397"/>
      <c r="I6" s="399"/>
    </row>
    <row r="7" spans="1:9" ht="13.5" customHeight="1" x14ac:dyDescent="0.2">
      <c r="A7" s="77" t="s">
        <v>2</v>
      </c>
      <c r="B7" s="393" t="s">
        <v>3</v>
      </c>
      <c r="C7" s="384"/>
      <c r="D7" s="257" t="s">
        <v>174</v>
      </c>
      <c r="E7" s="258"/>
      <c r="F7" s="259"/>
      <c r="G7" s="402" t="s">
        <v>46</v>
      </c>
      <c r="H7" s="403"/>
      <c r="I7" s="404"/>
    </row>
    <row r="8" spans="1:9" ht="13.5" customHeight="1" x14ac:dyDescent="0.3">
      <c r="A8" s="47"/>
      <c r="B8" s="107"/>
      <c r="C8" s="108" t="str">
        <f>CONCATENATE("xxx-xx-",RIGHT(B8, 4))</f>
        <v>xxx-xx-</v>
      </c>
      <c r="D8" s="254"/>
      <c r="E8" s="255"/>
      <c r="F8" s="256"/>
      <c r="G8" s="405" t="s">
        <v>49</v>
      </c>
      <c r="H8" s="406"/>
      <c r="I8" s="46"/>
    </row>
    <row r="9" spans="1:9" ht="13.5" customHeight="1" x14ac:dyDescent="0.2">
      <c r="A9" s="78" t="s">
        <v>39</v>
      </c>
      <c r="B9" s="364" t="s">
        <v>40</v>
      </c>
      <c r="C9" s="384"/>
      <c r="D9" s="257" t="s">
        <v>175</v>
      </c>
      <c r="E9" s="258"/>
      <c r="F9" s="259"/>
      <c r="G9" s="405" t="s">
        <v>50</v>
      </c>
      <c r="H9" s="406"/>
      <c r="I9" s="46"/>
    </row>
    <row r="10" spans="1:9" ht="13.5" customHeight="1" x14ac:dyDescent="0.25">
      <c r="A10" s="47"/>
      <c r="B10" s="107"/>
      <c r="C10" s="108" t="str">
        <f>CONCATENATE("xxx-xx-",RIGHT(B10, 4))</f>
        <v>xxx-xx-</v>
      </c>
      <c r="D10" s="260"/>
      <c r="E10" s="261"/>
      <c r="F10" s="262"/>
      <c r="G10" s="405" t="s">
        <v>51</v>
      </c>
      <c r="H10" s="406"/>
      <c r="I10" s="46"/>
    </row>
    <row r="11" spans="1:9" ht="13.5" customHeight="1" x14ac:dyDescent="0.2">
      <c r="A11" s="306" t="s">
        <v>58</v>
      </c>
      <c r="B11" s="257" t="s">
        <v>47</v>
      </c>
      <c r="C11" s="259"/>
      <c r="D11" s="324" t="s">
        <v>61</v>
      </c>
      <c r="E11" s="325"/>
      <c r="F11" s="325"/>
      <c r="G11" s="263" t="s">
        <v>52</v>
      </c>
      <c r="H11" s="264"/>
      <c r="I11" s="265"/>
    </row>
    <row r="12" spans="1:9" ht="13.5" customHeight="1" x14ac:dyDescent="0.2">
      <c r="A12" s="307"/>
      <c r="B12" s="304" t="s">
        <v>208</v>
      </c>
      <c r="C12" s="305"/>
      <c r="D12" s="326"/>
      <c r="E12" s="327"/>
      <c r="F12" s="327"/>
      <c r="G12" s="266" t="s">
        <v>45</v>
      </c>
      <c r="H12" s="267"/>
      <c r="I12" s="45">
        <v>0</v>
      </c>
    </row>
    <row r="13" spans="1:9" ht="13.5" customHeight="1" x14ac:dyDescent="0.2">
      <c r="A13" s="21">
        <f>D28</f>
        <v>0</v>
      </c>
      <c r="B13" s="310">
        <f>TRUNC(A13 * 0.015,2)</f>
        <v>0</v>
      </c>
      <c r="C13" s="311"/>
      <c r="D13" s="310">
        <f>(A13 + (FLOOR(B13,1)-(FLOOR(D29,1))))</f>
        <v>0</v>
      </c>
      <c r="E13" s="332"/>
      <c r="F13" s="332"/>
      <c r="G13" s="266" t="s">
        <v>43</v>
      </c>
      <c r="H13" s="267"/>
      <c r="I13" s="44">
        <v>0</v>
      </c>
    </row>
    <row r="14" spans="1:9" ht="13.5" customHeight="1" x14ac:dyDescent="0.2">
      <c r="A14" s="65" t="s">
        <v>31</v>
      </c>
      <c r="B14" s="364" t="s">
        <v>178</v>
      </c>
      <c r="C14" s="365"/>
      <c r="D14" s="257" t="s">
        <v>32</v>
      </c>
      <c r="E14" s="258"/>
      <c r="F14" s="258"/>
      <c r="G14" s="269" t="s">
        <v>44</v>
      </c>
      <c r="H14" s="270"/>
      <c r="I14" s="333">
        <f>I12-I13</f>
        <v>0</v>
      </c>
    </row>
    <row r="15" spans="1:9" ht="13.5" customHeight="1" x14ac:dyDescent="0.2">
      <c r="A15" s="43"/>
      <c r="B15" s="308">
        <v>0</v>
      </c>
      <c r="C15" s="309"/>
      <c r="D15" s="312">
        <v>0</v>
      </c>
      <c r="E15" s="313"/>
      <c r="F15" s="313"/>
      <c r="G15" s="271"/>
      <c r="H15" s="272"/>
      <c r="I15" s="334"/>
    </row>
    <row r="16" spans="1:9" ht="13.5" customHeight="1" x14ac:dyDescent="0.2">
      <c r="A16" s="285" t="s">
        <v>33</v>
      </c>
      <c r="B16" s="287"/>
      <c r="C16" s="298" t="s">
        <v>48</v>
      </c>
      <c r="D16" s="299"/>
      <c r="E16" s="299"/>
      <c r="F16" s="300"/>
      <c r="G16" s="257" t="s">
        <v>197</v>
      </c>
      <c r="H16" s="258"/>
      <c r="I16" s="259"/>
    </row>
    <row r="17" spans="1:11" ht="13.5" customHeight="1" x14ac:dyDescent="0.2">
      <c r="A17" s="234"/>
      <c r="B17" s="301"/>
      <c r="C17" s="328">
        <v>0</v>
      </c>
      <c r="D17" s="329"/>
      <c r="E17" s="329"/>
      <c r="F17" s="330"/>
      <c r="G17" s="317">
        <v>0</v>
      </c>
      <c r="H17" s="318"/>
      <c r="I17" s="319"/>
    </row>
    <row r="18" spans="1:11" ht="25.5" x14ac:dyDescent="0.2">
      <c r="A18" s="229" t="s">
        <v>66</v>
      </c>
      <c r="B18" s="230"/>
      <c r="C18" s="230"/>
      <c r="D18" s="231"/>
      <c r="E18" s="229" t="s">
        <v>8</v>
      </c>
      <c r="F18" s="230"/>
      <c r="G18" s="231"/>
      <c r="H18" s="4" t="s">
        <v>10</v>
      </c>
      <c r="I18" s="4" t="s">
        <v>9</v>
      </c>
    </row>
    <row r="19" spans="1:11" ht="13.5" customHeight="1" x14ac:dyDescent="0.2">
      <c r="A19" s="209" t="s">
        <v>93</v>
      </c>
      <c r="B19" s="209"/>
      <c r="C19" s="209"/>
      <c r="D19" s="87">
        <v>0</v>
      </c>
      <c r="E19" s="209" t="s">
        <v>94</v>
      </c>
      <c r="F19" s="209"/>
      <c r="G19" s="209"/>
      <c r="H19" s="92">
        <v>0</v>
      </c>
      <c r="I19" s="49">
        <v>0</v>
      </c>
    </row>
    <row r="20" spans="1:11" ht="13.5" customHeight="1" x14ac:dyDescent="0.2">
      <c r="A20" s="209" t="s">
        <v>109</v>
      </c>
      <c r="B20" s="209"/>
      <c r="C20" s="209"/>
      <c r="D20" s="87">
        <v>0</v>
      </c>
      <c r="E20" s="209" t="s">
        <v>22</v>
      </c>
      <c r="F20" s="209"/>
      <c r="G20" s="209"/>
      <c r="H20" s="92">
        <v>0</v>
      </c>
      <c r="I20" s="5"/>
    </row>
    <row r="21" spans="1:11" ht="13.5" customHeight="1" x14ac:dyDescent="0.2">
      <c r="A21" s="209" t="s">
        <v>95</v>
      </c>
      <c r="B21" s="209"/>
      <c r="C21" s="209"/>
      <c r="D21" s="87">
        <v>0</v>
      </c>
      <c r="E21" s="209" t="s">
        <v>23</v>
      </c>
      <c r="F21" s="209"/>
      <c r="G21" s="209"/>
      <c r="H21" s="92">
        <v>0</v>
      </c>
      <c r="I21" s="49">
        <v>0</v>
      </c>
    </row>
    <row r="22" spans="1:11" ht="13.5" customHeight="1" x14ac:dyDescent="0.2">
      <c r="A22" s="295" t="s">
        <v>96</v>
      </c>
      <c r="B22" s="296"/>
      <c r="C22" s="297"/>
      <c r="D22" s="49">
        <v>0</v>
      </c>
      <c r="E22" s="209" t="s">
        <v>24</v>
      </c>
      <c r="F22" s="209"/>
      <c r="G22" s="209"/>
      <c r="H22" s="93">
        <f>SUM(H19:H21)</f>
        <v>0</v>
      </c>
      <c r="I22" s="5"/>
    </row>
    <row r="23" spans="1:11" ht="13.5" customHeight="1" x14ac:dyDescent="0.2">
      <c r="A23" s="209" t="s">
        <v>97</v>
      </c>
      <c r="B23" s="209"/>
      <c r="C23" s="209"/>
      <c r="D23" s="88">
        <f>SUM(I14)</f>
        <v>0</v>
      </c>
      <c r="E23" s="229" t="s">
        <v>25</v>
      </c>
      <c r="F23" s="230"/>
      <c r="G23" s="230"/>
      <c r="H23" s="230"/>
      <c r="I23" s="231"/>
    </row>
    <row r="24" spans="1:11" ht="13.5" customHeight="1" x14ac:dyDescent="0.2">
      <c r="A24" s="209" t="s">
        <v>98</v>
      </c>
      <c r="B24" s="209"/>
      <c r="C24" s="209"/>
      <c r="D24" s="87">
        <v>0</v>
      </c>
      <c r="E24" s="209" t="s">
        <v>26</v>
      </c>
      <c r="F24" s="209"/>
      <c r="G24" s="209"/>
      <c r="H24" s="209"/>
      <c r="I24" s="91" t="e">
        <f>-PMT(D15/12,B15*12,D13,0,0)</f>
        <v>#NUM!</v>
      </c>
      <c r="J24" s="12"/>
    </row>
    <row r="25" spans="1:11" ht="13.5" customHeight="1" x14ac:dyDescent="0.2">
      <c r="A25" s="322" t="s">
        <v>99</v>
      </c>
      <c r="B25" s="323"/>
      <c r="C25" s="331"/>
      <c r="D25" s="89">
        <v>0</v>
      </c>
      <c r="E25" s="212" t="s">
        <v>27</v>
      </c>
      <c r="F25" s="209"/>
      <c r="G25" s="209"/>
      <c r="H25" s="209"/>
      <c r="I25" s="92">
        <v>0</v>
      </c>
    </row>
    <row r="26" spans="1:11" ht="13.5" customHeight="1" x14ac:dyDescent="0.2">
      <c r="A26" s="209" t="s">
        <v>100</v>
      </c>
      <c r="B26" s="209"/>
      <c r="C26" s="209"/>
      <c r="D26" s="90">
        <f>SUM(D19:D25)</f>
        <v>0</v>
      </c>
      <c r="E26" s="209" t="s">
        <v>74</v>
      </c>
      <c r="F26" s="209"/>
      <c r="G26" s="209"/>
      <c r="H26" s="209"/>
      <c r="I26" s="92">
        <v>0</v>
      </c>
    </row>
    <row r="27" spans="1:11" ht="13.5" customHeight="1" x14ac:dyDescent="0.2">
      <c r="A27" s="316" t="s">
        <v>108</v>
      </c>
      <c r="B27" s="316"/>
      <c r="C27" s="316"/>
      <c r="D27" s="10">
        <f>TRUNC(IF(G17&lt;=I36,(IF(I36&lt;=G17,D26,I36)),(IF(I36&lt;=(D26+25000),I36,(D26 +25000)))))</f>
        <v>0</v>
      </c>
      <c r="E27" s="209" t="s">
        <v>28</v>
      </c>
      <c r="F27" s="209"/>
      <c r="G27" s="209"/>
      <c r="H27" s="209"/>
      <c r="I27" s="92">
        <v>0</v>
      </c>
    </row>
    <row r="28" spans="1:11" ht="13.5" customHeight="1" x14ac:dyDescent="0.3">
      <c r="A28" s="210" t="s">
        <v>101</v>
      </c>
      <c r="B28" s="211"/>
      <c r="C28" s="212"/>
      <c r="D28" s="97">
        <v>0</v>
      </c>
      <c r="E28" s="209" t="s">
        <v>76</v>
      </c>
      <c r="F28" s="209"/>
      <c r="G28" s="209"/>
      <c r="H28" s="209"/>
      <c r="I28" s="92">
        <v>0</v>
      </c>
      <c r="K28" s="23"/>
    </row>
    <row r="29" spans="1:11" ht="13.5" customHeight="1" x14ac:dyDescent="0.2">
      <c r="A29" s="210" t="s">
        <v>59</v>
      </c>
      <c r="B29" s="211"/>
      <c r="C29" s="110" t="str">
        <f>IF(D29&lt;=(D28*0.015),"","Error")</f>
        <v/>
      </c>
      <c r="D29" s="49">
        <v>0</v>
      </c>
      <c r="E29" s="209" t="s">
        <v>29</v>
      </c>
      <c r="F29" s="209"/>
      <c r="G29" s="209"/>
      <c r="H29" s="209"/>
      <c r="I29" s="92">
        <v>0</v>
      </c>
    </row>
    <row r="30" spans="1:11" ht="13.5" customHeight="1" x14ac:dyDescent="0.2">
      <c r="A30" s="210" t="s">
        <v>102</v>
      </c>
      <c r="B30" s="211"/>
      <c r="C30" s="212"/>
      <c r="D30" s="49">
        <v>0</v>
      </c>
      <c r="E30" s="209" t="s">
        <v>260</v>
      </c>
      <c r="F30" s="209"/>
      <c r="G30" s="209"/>
      <c r="H30" s="209"/>
      <c r="I30" s="195">
        <v>0</v>
      </c>
    </row>
    <row r="31" spans="1:11" ht="13.5" customHeight="1" x14ac:dyDescent="0.2">
      <c r="A31" s="210" t="s">
        <v>105</v>
      </c>
      <c r="B31" s="211"/>
      <c r="C31" s="212"/>
      <c r="D31" s="49">
        <v>0</v>
      </c>
      <c r="E31" s="209" t="s">
        <v>244</v>
      </c>
      <c r="F31" s="209"/>
      <c r="G31" s="209"/>
      <c r="H31" s="209"/>
      <c r="I31" s="93" t="e">
        <f>SUM(I24:I30)</f>
        <v>#NUM!</v>
      </c>
    </row>
    <row r="32" spans="1:11" ht="13.5" customHeight="1" x14ac:dyDescent="0.3">
      <c r="A32" s="407" t="s">
        <v>188</v>
      </c>
      <c r="B32" s="408"/>
      <c r="C32" s="409"/>
      <c r="D32" s="98">
        <f>-(D26-D28+D29-D30-D31)</f>
        <v>0</v>
      </c>
      <c r="E32" s="209" t="s">
        <v>245</v>
      </c>
      <c r="F32" s="209"/>
      <c r="G32" s="209"/>
      <c r="H32" s="209"/>
      <c r="I32" s="94">
        <f>H22</f>
        <v>0</v>
      </c>
      <c r="K32" s="23"/>
    </row>
    <row r="33" spans="1:11" ht="13.5" customHeight="1" x14ac:dyDescent="0.2">
      <c r="A33" s="209" t="s">
        <v>106</v>
      </c>
      <c r="B33" s="209"/>
      <c r="C33" s="209"/>
      <c r="D33" s="49">
        <v>0</v>
      </c>
      <c r="E33" s="82" t="s">
        <v>30</v>
      </c>
      <c r="F33" s="210" t="s">
        <v>246</v>
      </c>
      <c r="G33" s="211"/>
      <c r="H33" s="212"/>
      <c r="I33" s="13" t="e">
        <f>SUM(I31:I32)</f>
        <v>#NUM!</v>
      </c>
    </row>
    <row r="34" spans="1:11" ht="13.5" customHeight="1" x14ac:dyDescent="0.2">
      <c r="A34" s="315" t="s">
        <v>14</v>
      </c>
      <c r="B34" s="315"/>
      <c r="C34" s="315"/>
      <c r="D34" s="315"/>
      <c r="E34" s="167"/>
      <c r="F34" s="223" t="s">
        <v>30</v>
      </c>
      <c r="G34" s="294"/>
      <c r="H34" s="294"/>
      <c r="I34" s="224"/>
    </row>
    <row r="35" spans="1:11" ht="13.5" customHeight="1" x14ac:dyDescent="0.2">
      <c r="A35" s="209" t="s">
        <v>15</v>
      </c>
      <c r="B35" s="209"/>
      <c r="C35" s="209"/>
      <c r="D35" s="49"/>
      <c r="E35" s="2" t="s">
        <v>103</v>
      </c>
      <c r="F35" s="210" t="s">
        <v>107</v>
      </c>
      <c r="G35" s="211"/>
      <c r="H35" s="212"/>
      <c r="I35" s="95" t="e">
        <f>SUM(D28/C17)</f>
        <v>#DIV/0!</v>
      </c>
    </row>
    <row r="36" spans="1:11" ht="13.5" customHeight="1" x14ac:dyDescent="0.2">
      <c r="A36" s="210" t="s">
        <v>16</v>
      </c>
      <c r="B36" s="211"/>
      <c r="C36" s="212"/>
      <c r="D36" s="49">
        <v>0</v>
      </c>
      <c r="E36" s="8" t="s">
        <v>41</v>
      </c>
      <c r="F36" s="209" t="s">
        <v>104</v>
      </c>
      <c r="G36" s="209"/>
      <c r="H36" s="209"/>
      <c r="I36" s="114">
        <f>TRUNC(C17*0.85)</f>
        <v>0</v>
      </c>
    </row>
    <row r="37" spans="1:11" ht="13.5" customHeight="1" x14ac:dyDescent="0.2">
      <c r="A37" s="209" t="s">
        <v>17</v>
      </c>
      <c r="B37" s="209"/>
      <c r="C37" s="209"/>
      <c r="D37" s="49">
        <v>0</v>
      </c>
      <c r="E37" s="24"/>
      <c r="F37" s="322" t="s">
        <v>249</v>
      </c>
      <c r="G37" s="323"/>
      <c r="H37" s="331"/>
      <c r="I37" s="96" t="e">
        <f>I33/D40</f>
        <v>#NUM!</v>
      </c>
      <c r="K37" s="9"/>
    </row>
    <row r="38" spans="1:11" ht="13.5" customHeight="1" x14ac:dyDescent="0.2">
      <c r="A38" s="210" t="s">
        <v>18</v>
      </c>
      <c r="B38" s="211"/>
      <c r="C38" s="212"/>
      <c r="D38" s="49">
        <v>0</v>
      </c>
      <c r="E38" s="24"/>
      <c r="F38" s="223" t="s">
        <v>184</v>
      </c>
      <c r="G38" s="224"/>
      <c r="H38" s="356">
        <v>0</v>
      </c>
      <c r="I38" s="357"/>
      <c r="K38" s="9"/>
    </row>
    <row r="39" spans="1:11" ht="13.5" customHeight="1" x14ac:dyDescent="0.2">
      <c r="A39" s="209" t="s">
        <v>19</v>
      </c>
      <c r="B39" s="209"/>
      <c r="C39" s="209"/>
      <c r="D39" s="49">
        <v>0</v>
      </c>
      <c r="E39" s="82" t="s">
        <v>57</v>
      </c>
      <c r="F39" s="223" t="s">
        <v>192</v>
      </c>
      <c r="G39" s="224"/>
      <c r="H39" s="227"/>
      <c r="I39" s="228"/>
    </row>
    <row r="40" spans="1:11" ht="13.5" customHeight="1" x14ac:dyDescent="0.2">
      <c r="A40" s="314" t="s">
        <v>20</v>
      </c>
      <c r="B40" s="314"/>
      <c r="C40" s="314"/>
      <c r="D40" s="99">
        <f>SUM(D35:D39)</f>
        <v>0</v>
      </c>
      <c r="E40" s="76"/>
      <c r="F40" s="73" t="s">
        <v>186</v>
      </c>
      <c r="G40" s="80"/>
      <c r="H40" s="356">
        <v>0</v>
      </c>
      <c r="I40" s="357"/>
    </row>
    <row r="41" spans="1:11" ht="13.5" customHeight="1" x14ac:dyDescent="0.2">
      <c r="A41" s="413" t="s">
        <v>292</v>
      </c>
      <c r="B41" s="413"/>
      <c r="C41" s="413"/>
      <c r="D41" s="413"/>
      <c r="E41" s="167"/>
      <c r="F41" s="223" t="s">
        <v>289</v>
      </c>
      <c r="G41" s="224"/>
      <c r="H41" s="227"/>
      <c r="I41" s="228"/>
    </row>
    <row r="42" spans="1:11" ht="13.5" customHeight="1" x14ac:dyDescent="0.2">
      <c r="A42" s="413"/>
      <c r="B42" s="413"/>
      <c r="C42" s="413"/>
      <c r="D42" s="413"/>
      <c r="E42" s="167"/>
      <c r="F42" s="202" t="s">
        <v>290</v>
      </c>
      <c r="G42" s="201"/>
      <c r="H42" s="414"/>
      <c r="I42" s="415"/>
    </row>
    <row r="43" spans="1:11" ht="13.5" customHeight="1" x14ac:dyDescent="0.2">
      <c r="A43" s="410" t="s">
        <v>53</v>
      </c>
      <c r="B43" s="411"/>
      <c r="C43" s="411"/>
      <c r="D43" s="412"/>
      <c r="E43" s="168"/>
      <c r="F43" s="248" t="s">
        <v>291</v>
      </c>
      <c r="G43" s="249"/>
      <c r="H43" s="416"/>
      <c r="I43" s="417"/>
    </row>
    <row r="44" spans="1:11" ht="13.5" customHeight="1" x14ac:dyDescent="0.2">
      <c r="A44" s="418"/>
      <c r="B44" s="419"/>
      <c r="C44" s="419"/>
      <c r="D44" s="419"/>
      <c r="E44" s="419"/>
      <c r="F44" s="419"/>
      <c r="G44" s="419"/>
      <c r="H44" s="419"/>
      <c r="I44" s="420"/>
    </row>
    <row r="45" spans="1:11" ht="13.5" customHeight="1" x14ac:dyDescent="0.2">
      <c r="A45" s="418"/>
      <c r="B45" s="419"/>
      <c r="C45" s="419"/>
      <c r="D45" s="419"/>
      <c r="E45" s="419"/>
      <c r="F45" s="419"/>
      <c r="G45" s="419"/>
      <c r="H45" s="419"/>
      <c r="I45" s="420"/>
    </row>
    <row r="46" spans="1:11" ht="13.5" customHeight="1" x14ac:dyDescent="0.2">
      <c r="A46" s="421"/>
      <c r="B46" s="422"/>
      <c r="C46" s="422"/>
      <c r="D46" s="422"/>
      <c r="E46" s="422"/>
      <c r="F46" s="422"/>
      <c r="G46" s="422"/>
      <c r="H46" s="422"/>
      <c r="I46" s="423"/>
    </row>
    <row r="47" spans="1:11" ht="13.5" customHeight="1" x14ac:dyDescent="0.2">
      <c r="A47" s="348" t="s">
        <v>190</v>
      </c>
      <c r="B47" s="348"/>
      <c r="C47" s="348"/>
      <c r="D47" s="348"/>
      <c r="E47" s="348"/>
      <c r="F47" s="348"/>
      <c r="G47" s="348"/>
      <c r="H47" s="348"/>
      <c r="I47" s="348"/>
    </row>
    <row r="48" spans="1:11" ht="15" customHeight="1" x14ac:dyDescent="0.2">
      <c r="A48" s="354" t="s">
        <v>189</v>
      </c>
      <c r="B48" s="354"/>
      <c r="C48" s="354"/>
      <c r="D48" s="354"/>
      <c r="E48" s="354"/>
      <c r="F48" s="354"/>
      <c r="G48" s="354"/>
      <c r="H48" s="354"/>
      <c r="I48" s="354"/>
    </row>
    <row r="49" spans="1:9" ht="13.5" customHeight="1" x14ac:dyDescent="0.2">
      <c r="A49" s="354"/>
      <c r="B49" s="354"/>
      <c r="C49" s="354"/>
      <c r="D49" s="354"/>
      <c r="E49" s="354"/>
      <c r="F49" s="354"/>
      <c r="G49" s="354"/>
      <c r="H49" s="354"/>
      <c r="I49" s="354"/>
    </row>
    <row r="50" spans="1:9" ht="13.5" customHeight="1" x14ac:dyDescent="0.2">
      <c r="A50" s="15" t="s">
        <v>36</v>
      </c>
      <c r="B50" s="355" t="s">
        <v>54</v>
      </c>
      <c r="C50" s="355"/>
      <c r="D50" s="355"/>
      <c r="E50" s="25"/>
      <c r="F50" s="20" t="s">
        <v>55</v>
      </c>
      <c r="G50" s="355" t="s">
        <v>60</v>
      </c>
      <c r="H50" s="355"/>
      <c r="I50" s="20" t="s">
        <v>55</v>
      </c>
    </row>
    <row r="51" spans="1:9" ht="13.5" customHeight="1" x14ac:dyDescent="0.2">
      <c r="A51" s="6" t="s">
        <v>37</v>
      </c>
      <c r="B51" s="236"/>
      <c r="C51" s="236"/>
      <c r="D51" s="236"/>
      <c r="E51" s="101"/>
      <c r="F51" s="236"/>
      <c r="G51" s="242"/>
      <c r="H51" s="242"/>
      <c r="I51" s="242"/>
    </row>
    <row r="52" spans="1:9" ht="13.5" customHeight="1" x14ac:dyDescent="0.2">
      <c r="A52" s="7" t="s">
        <v>38</v>
      </c>
      <c r="B52" s="237"/>
      <c r="C52" s="237"/>
      <c r="D52" s="237"/>
      <c r="E52" s="102"/>
      <c r="F52" s="237"/>
      <c r="G52" s="243"/>
      <c r="H52" s="243"/>
      <c r="I52" s="243"/>
    </row>
    <row r="53" spans="1:9" ht="13.5" customHeight="1" x14ac:dyDescent="0.2">
      <c r="A53" s="14" t="s">
        <v>65</v>
      </c>
      <c r="B53" s="14"/>
      <c r="C53" s="14"/>
      <c r="D53" s="14"/>
      <c r="E53" s="14"/>
      <c r="F53" s="14"/>
      <c r="G53" s="303" t="s">
        <v>295</v>
      </c>
      <c r="H53" s="303"/>
      <c r="I53" s="303"/>
    </row>
  </sheetData>
  <sheetProtection algorithmName="SHA-512" hashValue="XJZTgVc5jYpnuf1D8iEwJVoxG3HlPM3BzUYslUyuHProSz+mJ//mYrEPZaUooZD0jDN4pwBUso5By/fb70FweA==" saltValue="kzzs4Qf7pIt1vlPgfAHwuw==" spinCount="100000" sheet="1" selectLockedCells="1"/>
  <mergeCells count="108">
    <mergeCell ref="G53:I53"/>
    <mergeCell ref="D10:F10"/>
    <mergeCell ref="C16:F16"/>
    <mergeCell ref="G16:I16"/>
    <mergeCell ref="G10:H10"/>
    <mergeCell ref="A11:A12"/>
    <mergeCell ref="B11:C11"/>
    <mergeCell ref="D11:F12"/>
    <mergeCell ref="G11:I11"/>
    <mergeCell ref="B12:C12"/>
    <mergeCell ref="G12:H12"/>
    <mergeCell ref="F39:G39"/>
    <mergeCell ref="H39:I39"/>
    <mergeCell ref="H40:I40"/>
    <mergeCell ref="B51:D52"/>
    <mergeCell ref="F51:F52"/>
    <mergeCell ref="G51:H52"/>
    <mergeCell ref="I51:I52"/>
    <mergeCell ref="A48:I49"/>
    <mergeCell ref="A39:C39"/>
    <mergeCell ref="A40:C40"/>
    <mergeCell ref="A47:I47"/>
    <mergeCell ref="B50:D50"/>
    <mergeCell ref="A31:C31"/>
    <mergeCell ref="G50:H50"/>
    <mergeCell ref="A35:C35"/>
    <mergeCell ref="F35:H35"/>
    <mergeCell ref="A36:C36"/>
    <mergeCell ref="F36:H36"/>
    <mergeCell ref="A37:C37"/>
    <mergeCell ref="A38:C38"/>
    <mergeCell ref="F38:G38"/>
    <mergeCell ref="H38:I38"/>
    <mergeCell ref="A43:D43"/>
    <mergeCell ref="A41:D42"/>
    <mergeCell ref="F41:G41"/>
    <mergeCell ref="H41:I41"/>
    <mergeCell ref="F37:H37"/>
    <mergeCell ref="H42:I42"/>
    <mergeCell ref="H43:I43"/>
    <mergeCell ref="F43:G43"/>
    <mergeCell ref="A44:I46"/>
    <mergeCell ref="A29:B29"/>
    <mergeCell ref="E29:H29"/>
    <mergeCell ref="A30:C30"/>
    <mergeCell ref="E30:H30"/>
    <mergeCell ref="E31:H31"/>
    <mergeCell ref="A32:C32"/>
    <mergeCell ref="E32:H32"/>
    <mergeCell ref="A33:C33"/>
    <mergeCell ref="A34:D34"/>
    <mergeCell ref="F34:I34"/>
    <mergeCell ref="F33:H33"/>
    <mergeCell ref="B7:C7"/>
    <mergeCell ref="D7:F7"/>
    <mergeCell ref="G7:I7"/>
    <mergeCell ref="A17:B17"/>
    <mergeCell ref="C17:F17"/>
    <mergeCell ref="G17:I17"/>
    <mergeCell ref="A18:D18"/>
    <mergeCell ref="E18:G18"/>
    <mergeCell ref="A19:C19"/>
    <mergeCell ref="E19:G19"/>
    <mergeCell ref="B13:C13"/>
    <mergeCell ref="D13:F13"/>
    <mergeCell ref="G13:H13"/>
    <mergeCell ref="B14:C14"/>
    <mergeCell ref="D14:F14"/>
    <mergeCell ref="G14:H15"/>
    <mergeCell ref="I14:I15"/>
    <mergeCell ref="B15:C15"/>
    <mergeCell ref="D15:F15"/>
    <mergeCell ref="A16:B16"/>
    <mergeCell ref="G8:H8"/>
    <mergeCell ref="B9:C9"/>
    <mergeCell ref="G9:H9"/>
    <mergeCell ref="D8:F8"/>
    <mergeCell ref="A1:B1"/>
    <mergeCell ref="C1:F1"/>
    <mergeCell ref="G4:I4"/>
    <mergeCell ref="G5:H6"/>
    <mergeCell ref="I5:I6"/>
    <mergeCell ref="A2:F3"/>
    <mergeCell ref="G2:I3"/>
    <mergeCell ref="G1:I1"/>
    <mergeCell ref="A4:C4"/>
    <mergeCell ref="D4:F5"/>
    <mergeCell ref="A5:C6"/>
    <mergeCell ref="D6:F6"/>
    <mergeCell ref="D9:F9"/>
    <mergeCell ref="A20:C20"/>
    <mergeCell ref="E20:G20"/>
    <mergeCell ref="A21:C21"/>
    <mergeCell ref="E21:G21"/>
    <mergeCell ref="A22:C22"/>
    <mergeCell ref="E22:G22"/>
    <mergeCell ref="A23:C23"/>
    <mergeCell ref="E23:I23"/>
    <mergeCell ref="A24:C24"/>
    <mergeCell ref="E24:H24"/>
    <mergeCell ref="A25:C25"/>
    <mergeCell ref="E25:H25"/>
    <mergeCell ref="A26:C26"/>
    <mergeCell ref="E26:H26"/>
    <mergeCell ref="A27:C27"/>
    <mergeCell ref="E27:H27"/>
    <mergeCell ref="A28:C28"/>
    <mergeCell ref="E28:H28"/>
  </mergeCells>
  <dataValidations count="2">
    <dataValidation type="whole" operator="lessThanOrEqual" allowBlank="1" showInputMessage="1" showErrorMessage="1" errorTitle="Mortgage Exceeds Allowed Amount" error="This amount cannot exceed amount calculated in 14i.  Please enter an allowable amount for the base mortgage amount." sqref="D28" xr:uid="{00000000-0002-0000-0400-000000000000}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.5% of base mortgage amount." sqref="D29" xr:uid="{00000000-0002-0000-0400-000001000000}">
      <formula1>0</formula1>
      <formula2>D28*0.015</formula2>
    </dataValidation>
  </dataValidations>
  <pageMargins left="0.25" right="0.25" top="0.25" bottom="0.25" header="0.3" footer="0.3"/>
  <pageSetup orientation="portrait" r:id="rId1"/>
  <ignoredErrors>
    <ignoredError sqref="I24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2"/>
  <sheetViews>
    <sheetView workbookViewId="0">
      <selection activeCell="N20" sqref="N20"/>
    </sheetView>
  </sheetViews>
  <sheetFormatPr defaultRowHeight="12.75" x14ac:dyDescent="0.2"/>
  <sheetData>
    <row r="2" spans="1:12" ht="60.75" customHeight="1" x14ac:dyDescent="0.2">
      <c r="A2" s="338" t="s">
        <v>296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</sheetData>
  <mergeCells count="1"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4"/>
  <sheetViews>
    <sheetView zoomScaleNormal="100" workbookViewId="0">
      <selection activeCell="I8" sqref="I8"/>
    </sheetView>
  </sheetViews>
  <sheetFormatPr defaultColWidth="9.140625" defaultRowHeight="12.75" x14ac:dyDescent="0.2"/>
  <cols>
    <col min="1" max="1" width="28.42578125" style="1" customWidth="1"/>
    <col min="2" max="2" width="8.5703125" style="1" customWidth="1"/>
    <col min="3" max="3" width="10" style="1" customWidth="1"/>
    <col min="4" max="4" width="10.42578125" style="1" customWidth="1"/>
    <col min="5" max="5" width="0.140625" style="1" hidden="1" customWidth="1"/>
    <col min="6" max="6" width="9.140625" style="1" customWidth="1"/>
    <col min="7" max="7" width="17.7109375" style="1" customWidth="1"/>
    <col min="8" max="9" width="9.85546875" style="1" customWidth="1"/>
    <col min="10" max="10" width="9" style="1" bestFit="1" customWidth="1"/>
    <col min="11" max="16384" width="9.140625" style="1"/>
  </cols>
  <sheetData>
    <row r="1" spans="1:9" ht="33.6" customHeight="1" x14ac:dyDescent="0.3">
      <c r="A1" s="424" t="s">
        <v>198</v>
      </c>
      <c r="B1" s="424"/>
      <c r="C1" s="390" t="s">
        <v>1</v>
      </c>
      <c r="D1" s="390"/>
      <c r="E1" s="390"/>
      <c r="F1" s="390"/>
      <c r="G1" s="268" t="s">
        <v>298</v>
      </c>
      <c r="H1" s="268"/>
      <c r="I1" s="268"/>
    </row>
    <row r="2" spans="1:9" ht="17.45" customHeight="1" x14ac:dyDescent="0.2">
      <c r="A2" s="273" t="s">
        <v>0</v>
      </c>
      <c r="B2" s="273"/>
      <c r="C2" s="273"/>
      <c r="D2" s="273"/>
      <c r="E2" s="81"/>
      <c r="F2" s="425" t="s">
        <v>209</v>
      </c>
      <c r="G2" s="425"/>
      <c r="H2" s="425"/>
      <c r="I2" s="425"/>
    </row>
    <row r="3" spans="1:9" ht="13.5" customHeight="1" x14ac:dyDescent="0.2">
      <c r="A3" s="257" t="s">
        <v>4</v>
      </c>
      <c r="B3" s="258"/>
      <c r="C3" s="259"/>
      <c r="D3" s="276" t="s">
        <v>179</v>
      </c>
      <c r="E3" s="277"/>
      <c r="F3" s="278"/>
      <c r="G3" s="379" t="s">
        <v>67</v>
      </c>
      <c r="H3" s="392"/>
      <c r="I3" s="380"/>
    </row>
    <row r="4" spans="1:9" ht="13.5" customHeight="1" x14ac:dyDescent="0.2">
      <c r="A4" s="288"/>
      <c r="B4" s="289"/>
      <c r="C4" s="290"/>
      <c r="D4" s="279"/>
      <c r="E4" s="280"/>
      <c r="F4" s="281"/>
      <c r="G4" s="385" t="s">
        <v>211</v>
      </c>
      <c r="H4" s="386"/>
      <c r="I4" s="433" t="s">
        <v>92</v>
      </c>
    </row>
    <row r="5" spans="1:9" ht="13.5" customHeight="1" x14ac:dyDescent="0.25">
      <c r="A5" s="291"/>
      <c r="B5" s="292"/>
      <c r="C5" s="293"/>
      <c r="D5" s="282"/>
      <c r="E5" s="283"/>
      <c r="F5" s="284"/>
      <c r="G5" s="387"/>
      <c r="H5" s="388"/>
      <c r="I5" s="434"/>
    </row>
    <row r="6" spans="1:9" ht="13.5" customHeight="1" x14ac:dyDescent="0.2">
      <c r="A6" s="77" t="s">
        <v>2</v>
      </c>
      <c r="B6" s="393" t="s">
        <v>3</v>
      </c>
      <c r="C6" s="384"/>
      <c r="D6" s="257" t="s">
        <v>174</v>
      </c>
      <c r="E6" s="258"/>
      <c r="F6" s="259"/>
      <c r="G6" s="371" t="s">
        <v>46</v>
      </c>
      <c r="H6" s="371"/>
      <c r="I6" s="372"/>
    </row>
    <row r="7" spans="1:9" ht="13.5" customHeight="1" x14ac:dyDescent="0.3">
      <c r="A7" s="47"/>
      <c r="B7" s="107"/>
      <c r="C7" s="108" t="str">
        <f>CONCATENATE("xxx-xx-",RIGHT(B7, 4))</f>
        <v>xxx-xx-</v>
      </c>
      <c r="D7" s="254"/>
      <c r="E7" s="255"/>
      <c r="F7" s="256"/>
      <c r="G7" s="376" t="s">
        <v>49</v>
      </c>
      <c r="H7" s="376"/>
      <c r="I7" s="117"/>
    </row>
    <row r="8" spans="1:9" ht="13.5" customHeight="1" x14ac:dyDescent="0.2">
      <c r="A8" s="78" t="s">
        <v>39</v>
      </c>
      <c r="B8" s="364" t="s">
        <v>40</v>
      </c>
      <c r="C8" s="384"/>
      <c r="D8" s="257" t="s">
        <v>175</v>
      </c>
      <c r="E8" s="258"/>
      <c r="F8" s="259"/>
      <c r="G8" s="376" t="s">
        <v>50</v>
      </c>
      <c r="H8" s="376"/>
      <c r="I8" s="117"/>
    </row>
    <row r="9" spans="1:9" ht="13.5" customHeight="1" x14ac:dyDescent="0.25">
      <c r="A9" s="47"/>
      <c r="B9" s="107"/>
      <c r="C9" s="108" t="str">
        <f>CONCATENATE("xxx-xx-",RIGHT(B9, 4))</f>
        <v>xxx-xx-</v>
      </c>
      <c r="D9" s="260"/>
      <c r="E9" s="261"/>
      <c r="F9" s="262"/>
      <c r="G9" s="376" t="s">
        <v>51</v>
      </c>
      <c r="H9" s="376"/>
      <c r="I9" s="117"/>
    </row>
    <row r="10" spans="1:9" ht="13.5" customHeight="1" x14ac:dyDescent="0.2">
      <c r="A10" s="362" t="s">
        <v>58</v>
      </c>
      <c r="B10" s="364" t="s">
        <v>47</v>
      </c>
      <c r="C10" s="365"/>
      <c r="D10" s="366" t="s">
        <v>61</v>
      </c>
      <c r="E10" s="367"/>
      <c r="F10" s="367"/>
      <c r="G10" s="370" t="s">
        <v>52</v>
      </c>
      <c r="H10" s="371"/>
      <c r="I10" s="372"/>
    </row>
    <row r="11" spans="1:9" ht="13.5" customHeight="1" x14ac:dyDescent="0.2">
      <c r="A11" s="363"/>
      <c r="B11" s="373" t="s">
        <v>208</v>
      </c>
      <c r="C11" s="374"/>
      <c r="D11" s="368"/>
      <c r="E11" s="369"/>
      <c r="F11" s="369"/>
      <c r="G11" s="375" t="s">
        <v>45</v>
      </c>
      <c r="H11" s="376"/>
      <c r="I11" s="45">
        <v>0</v>
      </c>
    </row>
    <row r="12" spans="1:9" ht="13.5" customHeight="1" x14ac:dyDescent="0.2">
      <c r="A12" s="21">
        <f>D28</f>
        <v>0</v>
      </c>
      <c r="B12" s="310">
        <f>TRUNC(A12 * 0.015,2)</f>
        <v>0</v>
      </c>
      <c r="C12" s="311"/>
      <c r="D12" s="310">
        <f>(A12 + (FLOOR(B12,1)-(FLOOR(D31,1))))</f>
        <v>0</v>
      </c>
      <c r="E12" s="332"/>
      <c r="F12" s="332"/>
      <c r="G12" s="375" t="s">
        <v>43</v>
      </c>
      <c r="H12" s="376"/>
      <c r="I12" s="44">
        <v>0</v>
      </c>
    </row>
    <row r="13" spans="1:9" ht="13.5" customHeight="1" x14ac:dyDescent="0.2">
      <c r="A13" s="78" t="s">
        <v>31</v>
      </c>
      <c r="B13" s="364" t="s">
        <v>178</v>
      </c>
      <c r="C13" s="365"/>
      <c r="D13" s="364" t="s">
        <v>32</v>
      </c>
      <c r="E13" s="384"/>
      <c r="F13" s="384"/>
      <c r="G13" s="385" t="s">
        <v>44</v>
      </c>
      <c r="H13" s="386"/>
      <c r="I13" s="377">
        <f>I11-I12</f>
        <v>0</v>
      </c>
    </row>
    <row r="14" spans="1:9" ht="13.5" customHeight="1" x14ac:dyDescent="0.2">
      <c r="A14" s="43">
        <v>0</v>
      </c>
      <c r="B14" s="308">
        <v>0</v>
      </c>
      <c r="C14" s="309"/>
      <c r="D14" s="312">
        <v>0</v>
      </c>
      <c r="E14" s="313"/>
      <c r="F14" s="313"/>
      <c r="G14" s="387"/>
      <c r="H14" s="388"/>
      <c r="I14" s="378"/>
    </row>
    <row r="15" spans="1:9" ht="13.5" customHeight="1" x14ac:dyDescent="0.2">
      <c r="A15" s="379" t="s">
        <v>33</v>
      </c>
      <c r="B15" s="380"/>
      <c r="C15" s="381" t="s">
        <v>216</v>
      </c>
      <c r="D15" s="382"/>
      <c r="E15" s="382"/>
      <c r="F15" s="383"/>
      <c r="G15" s="257" t="s">
        <v>197</v>
      </c>
      <c r="H15" s="258"/>
      <c r="I15" s="259"/>
    </row>
    <row r="16" spans="1:9" ht="13.5" customHeight="1" x14ac:dyDescent="0.2">
      <c r="A16" s="234"/>
      <c r="B16" s="301"/>
      <c r="C16" s="328">
        <v>0</v>
      </c>
      <c r="D16" s="329"/>
      <c r="E16" s="329"/>
      <c r="F16" s="330"/>
      <c r="G16" s="317">
        <v>0</v>
      </c>
      <c r="H16" s="318"/>
      <c r="I16" s="319"/>
    </row>
    <row r="17" spans="1:10" ht="25.5" x14ac:dyDescent="0.2">
      <c r="A17" s="223" t="s">
        <v>66</v>
      </c>
      <c r="B17" s="294"/>
      <c r="C17" s="294"/>
      <c r="D17" s="224"/>
      <c r="E17" s="223" t="s">
        <v>8</v>
      </c>
      <c r="F17" s="294"/>
      <c r="G17" s="224"/>
      <c r="H17" s="16" t="s">
        <v>10</v>
      </c>
      <c r="I17" s="16" t="s">
        <v>9</v>
      </c>
    </row>
    <row r="18" spans="1:10" ht="13.5" customHeight="1" x14ac:dyDescent="0.2">
      <c r="A18" s="213" t="s">
        <v>69</v>
      </c>
      <c r="B18" s="213"/>
      <c r="C18" s="213"/>
      <c r="D18" s="38">
        <v>0</v>
      </c>
      <c r="E18" s="213" t="s">
        <v>85</v>
      </c>
      <c r="F18" s="213"/>
      <c r="G18" s="213"/>
      <c r="H18" s="39">
        <v>0</v>
      </c>
      <c r="I18" s="40">
        <v>0</v>
      </c>
    </row>
    <row r="19" spans="1:10" ht="13.5" customHeight="1" x14ac:dyDescent="0.2">
      <c r="A19" s="213" t="s">
        <v>206</v>
      </c>
      <c r="B19" s="213"/>
      <c r="C19" s="213"/>
      <c r="D19" s="38">
        <v>0</v>
      </c>
      <c r="E19" s="213" t="s">
        <v>22</v>
      </c>
      <c r="F19" s="213"/>
      <c r="G19" s="213"/>
      <c r="H19" s="39">
        <v>0</v>
      </c>
      <c r="I19" s="5"/>
    </row>
    <row r="20" spans="1:10" ht="13.5" customHeight="1" x14ac:dyDescent="0.2">
      <c r="A20" s="426" t="s">
        <v>110</v>
      </c>
      <c r="B20" s="426"/>
      <c r="C20" s="426"/>
      <c r="D20" s="120">
        <v>0</v>
      </c>
      <c r="E20" s="213" t="s">
        <v>23</v>
      </c>
      <c r="F20" s="213"/>
      <c r="G20" s="213"/>
      <c r="H20" s="39">
        <v>0</v>
      </c>
      <c r="I20" s="40">
        <v>0</v>
      </c>
    </row>
    <row r="21" spans="1:10" ht="13.5" customHeight="1" x14ac:dyDescent="0.2">
      <c r="A21" s="426" t="s">
        <v>210</v>
      </c>
      <c r="B21" s="426"/>
      <c r="C21" s="426"/>
      <c r="D21" s="119">
        <v>0</v>
      </c>
      <c r="E21" s="213" t="s">
        <v>24</v>
      </c>
      <c r="F21" s="213"/>
      <c r="G21" s="213"/>
      <c r="H21" s="17">
        <f>SUM(H18:H20)</f>
        <v>0</v>
      </c>
      <c r="I21" s="5"/>
    </row>
    <row r="22" spans="1:10" ht="13.5" customHeight="1" x14ac:dyDescent="0.2">
      <c r="A22" s="426" t="s">
        <v>70</v>
      </c>
      <c r="B22" s="426"/>
      <c r="C22" s="426"/>
      <c r="D22" s="119">
        <v>0</v>
      </c>
      <c r="E22" s="223" t="s">
        <v>25</v>
      </c>
      <c r="F22" s="294"/>
      <c r="G22" s="294"/>
      <c r="H22" s="294"/>
      <c r="I22" s="224"/>
    </row>
    <row r="23" spans="1:10" ht="13.5" customHeight="1" x14ac:dyDescent="0.2">
      <c r="A23" s="427" t="s">
        <v>71</v>
      </c>
      <c r="B23" s="427"/>
      <c r="C23" s="427"/>
      <c r="D23" s="26">
        <f>I13</f>
        <v>0</v>
      </c>
      <c r="E23" s="213" t="s">
        <v>26</v>
      </c>
      <c r="F23" s="213"/>
      <c r="G23" s="213"/>
      <c r="H23" s="213"/>
      <c r="I23" s="83" t="e">
        <f>-PMT(D14/12,B14*12,D12,0,0)</f>
        <v>#NUM!</v>
      </c>
      <c r="J23" s="12"/>
    </row>
    <row r="24" spans="1:10" ht="13.5" customHeight="1" x14ac:dyDescent="0.2">
      <c r="A24" s="427" t="s">
        <v>72</v>
      </c>
      <c r="B24" s="427"/>
      <c r="C24" s="427"/>
      <c r="D24" s="38">
        <v>0</v>
      </c>
      <c r="E24" s="344" t="s">
        <v>27</v>
      </c>
      <c r="F24" s="213"/>
      <c r="G24" s="213"/>
      <c r="H24" s="213"/>
      <c r="I24" s="39">
        <v>0</v>
      </c>
    </row>
    <row r="25" spans="1:10" ht="13.5" customHeight="1" x14ac:dyDescent="0.2">
      <c r="A25" s="427" t="s">
        <v>73</v>
      </c>
      <c r="B25" s="427"/>
      <c r="C25" s="427"/>
      <c r="D25" s="48">
        <v>0</v>
      </c>
      <c r="E25" s="213" t="s">
        <v>74</v>
      </c>
      <c r="F25" s="213"/>
      <c r="G25" s="213"/>
      <c r="H25" s="213"/>
      <c r="I25" s="39">
        <v>0</v>
      </c>
    </row>
    <row r="26" spans="1:10" ht="13.5" customHeight="1" x14ac:dyDescent="0.2">
      <c r="A26" s="213" t="s">
        <v>212</v>
      </c>
      <c r="B26" s="213"/>
      <c r="C26" s="213"/>
      <c r="D26" s="22">
        <f>SUM(D18:D19)</f>
        <v>0</v>
      </c>
      <c r="E26" s="213" t="s">
        <v>28</v>
      </c>
      <c r="F26" s="213"/>
      <c r="G26" s="213"/>
      <c r="H26" s="213"/>
      <c r="I26" s="39">
        <v>0</v>
      </c>
    </row>
    <row r="27" spans="1:10" ht="13.5" customHeight="1" x14ac:dyDescent="0.2">
      <c r="A27" s="213" t="s">
        <v>215</v>
      </c>
      <c r="B27" s="213"/>
      <c r="C27" s="213"/>
      <c r="D27" s="27">
        <f>TRUNC(IF(D26&lt;=C16,(IF(D26&lt;=G16,D26,G16)),(IF(C16&lt;=G16,C16,G16))))</f>
        <v>0</v>
      </c>
      <c r="E27" s="213" t="s">
        <v>76</v>
      </c>
      <c r="F27" s="213"/>
      <c r="G27" s="213"/>
      <c r="H27" s="213"/>
      <c r="I27" s="39">
        <v>0</v>
      </c>
    </row>
    <row r="28" spans="1:10" ht="13.5" customHeight="1" x14ac:dyDescent="0.2">
      <c r="A28" s="213" t="s">
        <v>77</v>
      </c>
      <c r="B28" s="213"/>
      <c r="C28" s="213"/>
      <c r="D28" s="56">
        <v>0</v>
      </c>
      <c r="E28" s="213" t="s">
        <v>29</v>
      </c>
      <c r="F28" s="213"/>
      <c r="G28" s="213"/>
      <c r="H28" s="213"/>
      <c r="I28" s="39">
        <v>0</v>
      </c>
    </row>
    <row r="29" spans="1:10" ht="13.5" customHeight="1" x14ac:dyDescent="0.2">
      <c r="A29" s="213" t="s">
        <v>78</v>
      </c>
      <c r="B29" s="213"/>
      <c r="C29" s="213"/>
      <c r="D29" s="40">
        <v>0</v>
      </c>
      <c r="E29" s="213" t="s">
        <v>260</v>
      </c>
      <c r="F29" s="213"/>
      <c r="G29" s="213"/>
      <c r="H29" s="213"/>
      <c r="I29" s="194">
        <v>0</v>
      </c>
    </row>
    <row r="30" spans="1:10" ht="13.5" customHeight="1" x14ac:dyDescent="0.2">
      <c r="A30" s="213" t="s">
        <v>213</v>
      </c>
      <c r="B30" s="213"/>
      <c r="C30" s="213"/>
      <c r="D30" s="11">
        <f>D29-D28+I13+D24+D25</f>
        <v>0</v>
      </c>
      <c r="E30" s="213" t="s">
        <v>244</v>
      </c>
      <c r="F30" s="213"/>
      <c r="G30" s="213"/>
      <c r="H30" s="213"/>
      <c r="I30" s="84" t="e">
        <f>SUM(I23:I29)</f>
        <v>#NUM!</v>
      </c>
    </row>
    <row r="31" spans="1:10" ht="13.5" customHeight="1" x14ac:dyDescent="0.2">
      <c r="A31" s="342" t="s">
        <v>79</v>
      </c>
      <c r="B31" s="343"/>
      <c r="C31" s="109" t="str">
        <f>IF(D31&lt;=(A12*0.015),"","Error")</f>
        <v/>
      </c>
      <c r="D31" s="40">
        <v>0</v>
      </c>
      <c r="E31" s="213" t="s">
        <v>245</v>
      </c>
      <c r="F31" s="213"/>
      <c r="G31" s="213"/>
      <c r="H31" s="213"/>
      <c r="I31" s="84">
        <f>H21</f>
        <v>0</v>
      </c>
    </row>
    <row r="32" spans="1:10" ht="13.5" customHeight="1" x14ac:dyDescent="0.2">
      <c r="A32" s="342" t="s">
        <v>80</v>
      </c>
      <c r="B32" s="343"/>
      <c r="C32" s="344"/>
      <c r="D32" s="40">
        <v>0</v>
      </c>
      <c r="E32" s="73"/>
      <c r="F32" s="342" t="s">
        <v>246</v>
      </c>
      <c r="G32" s="343"/>
      <c r="H32" s="344"/>
      <c r="I32" s="84" t="e">
        <f>SUM(I30:I31)</f>
        <v>#NUM!</v>
      </c>
    </row>
    <row r="33" spans="1:12" ht="13.5" customHeight="1" x14ac:dyDescent="0.2">
      <c r="A33" s="213" t="s">
        <v>81</v>
      </c>
      <c r="B33" s="213"/>
      <c r="C33" s="213"/>
      <c r="D33" s="28">
        <f>SUM(D30:D32)</f>
        <v>0</v>
      </c>
      <c r="E33" s="111" t="s">
        <v>82</v>
      </c>
      <c r="F33" s="223" t="s">
        <v>30</v>
      </c>
      <c r="G33" s="294"/>
      <c r="H33" s="294"/>
      <c r="I33" s="294"/>
    </row>
    <row r="34" spans="1:12" ht="13.5" customHeight="1" x14ac:dyDescent="0.2">
      <c r="A34" s="342" t="s">
        <v>83</v>
      </c>
      <c r="B34" s="343"/>
      <c r="C34" s="344"/>
      <c r="D34" s="40">
        <v>0</v>
      </c>
      <c r="E34" s="112"/>
      <c r="F34" s="386" t="s">
        <v>251</v>
      </c>
      <c r="G34" s="386"/>
      <c r="H34" s="431"/>
      <c r="I34" s="428" t="e">
        <f>D28/C16</f>
        <v>#DIV/0!</v>
      </c>
    </row>
    <row r="35" spans="1:12" ht="13.5" customHeight="1" x14ac:dyDescent="0.2">
      <c r="A35" s="342" t="s">
        <v>88</v>
      </c>
      <c r="B35" s="343"/>
      <c r="C35" s="344"/>
      <c r="D35" s="11">
        <f>SUM(D33,-D34)</f>
        <v>0</v>
      </c>
      <c r="E35" s="113"/>
      <c r="F35" s="386"/>
      <c r="G35" s="386"/>
      <c r="H35" s="431"/>
      <c r="I35" s="429"/>
    </row>
    <row r="36" spans="1:12" ht="13.5" customHeight="1" x14ac:dyDescent="0.2">
      <c r="A36" s="213" t="s">
        <v>84</v>
      </c>
      <c r="B36" s="213"/>
      <c r="C36" s="213"/>
      <c r="D36" s="40">
        <v>0</v>
      </c>
      <c r="E36" s="115" t="s">
        <v>41</v>
      </c>
      <c r="F36" s="388"/>
      <c r="G36" s="388"/>
      <c r="H36" s="432"/>
      <c r="I36" s="430"/>
    </row>
    <row r="37" spans="1:12" ht="13.5" customHeight="1" x14ac:dyDescent="0.2">
      <c r="A37" s="223" t="s">
        <v>14</v>
      </c>
      <c r="B37" s="294"/>
      <c r="C37" s="294"/>
      <c r="D37" s="224"/>
      <c r="E37" s="73"/>
      <c r="F37" s="342" t="s">
        <v>250</v>
      </c>
      <c r="G37" s="343"/>
      <c r="H37" s="344"/>
      <c r="I37" s="85" t="e">
        <f>SUM(I32/D43)</f>
        <v>#NUM!</v>
      </c>
      <c r="L37" s="9"/>
    </row>
    <row r="38" spans="1:12" ht="13.5" customHeight="1" x14ac:dyDescent="0.2">
      <c r="A38" s="360" t="s">
        <v>15</v>
      </c>
      <c r="B38" s="360"/>
      <c r="C38" s="360"/>
      <c r="D38" s="40">
        <v>0</v>
      </c>
      <c r="E38" s="223" t="s">
        <v>184</v>
      </c>
      <c r="F38" s="294"/>
      <c r="G38" s="224"/>
      <c r="H38" s="356">
        <v>0</v>
      </c>
      <c r="I38" s="357"/>
      <c r="L38" s="9"/>
    </row>
    <row r="39" spans="1:12" ht="13.5" customHeight="1" x14ac:dyDescent="0.2">
      <c r="A39" s="351" t="s">
        <v>16</v>
      </c>
      <c r="B39" s="352"/>
      <c r="C39" s="353"/>
      <c r="D39" s="40">
        <v>0</v>
      </c>
      <c r="E39" s="73" t="s">
        <v>176</v>
      </c>
      <c r="F39" s="294" t="s">
        <v>185</v>
      </c>
      <c r="G39" s="294"/>
      <c r="H39" s="227"/>
      <c r="I39" s="228"/>
      <c r="L39" s="9"/>
    </row>
    <row r="40" spans="1:12" ht="13.5" customHeight="1" x14ac:dyDescent="0.2">
      <c r="A40" s="351" t="s">
        <v>17</v>
      </c>
      <c r="B40" s="352"/>
      <c r="C40" s="353"/>
      <c r="D40" s="40">
        <v>0</v>
      </c>
      <c r="E40" s="74" t="s">
        <v>57</v>
      </c>
      <c r="F40" s="223" t="s">
        <v>186</v>
      </c>
      <c r="G40" s="224"/>
      <c r="H40" s="356">
        <v>0</v>
      </c>
      <c r="I40" s="357"/>
      <c r="L40" s="9"/>
    </row>
    <row r="41" spans="1:12" ht="13.5" customHeight="1" x14ac:dyDescent="0.2">
      <c r="A41" s="351" t="s">
        <v>18</v>
      </c>
      <c r="B41" s="352"/>
      <c r="C41" s="353"/>
      <c r="D41" s="40">
        <v>0</v>
      </c>
      <c r="E41" s="74"/>
      <c r="F41" s="223" t="s">
        <v>289</v>
      </c>
      <c r="G41" s="224"/>
      <c r="H41" s="227"/>
      <c r="I41" s="228"/>
    </row>
    <row r="42" spans="1:12" ht="13.5" customHeight="1" x14ac:dyDescent="0.2">
      <c r="A42" s="351" t="s">
        <v>19</v>
      </c>
      <c r="B42" s="352"/>
      <c r="C42" s="353"/>
      <c r="D42" s="40">
        <v>0</v>
      </c>
      <c r="E42" s="69"/>
      <c r="F42" s="202" t="s">
        <v>290</v>
      </c>
      <c r="G42" s="201"/>
      <c r="H42" s="414"/>
      <c r="I42" s="415"/>
    </row>
    <row r="43" spans="1:12" ht="13.5" customHeight="1" x14ac:dyDescent="0.2">
      <c r="A43" s="213" t="s">
        <v>89</v>
      </c>
      <c r="B43" s="213"/>
      <c r="C43" s="213"/>
      <c r="D43" s="11">
        <f>SUM(D38:D42)</f>
        <v>0</v>
      </c>
      <c r="E43" s="70"/>
      <c r="F43" s="248" t="s">
        <v>291</v>
      </c>
      <c r="G43" s="249"/>
      <c r="H43" s="416"/>
      <c r="I43" s="417"/>
    </row>
    <row r="44" spans="1:12" ht="12.95" customHeight="1" x14ac:dyDescent="0.2">
      <c r="A44" s="361" t="s">
        <v>53</v>
      </c>
      <c r="B44" s="361"/>
      <c r="C44" s="361"/>
      <c r="D44" s="361"/>
      <c r="E44" s="361"/>
      <c r="F44" s="361"/>
      <c r="G44" s="361"/>
      <c r="H44" s="361"/>
      <c r="I44" s="361"/>
    </row>
    <row r="45" spans="1:12" ht="12.95" customHeight="1" x14ac:dyDescent="0.2">
      <c r="A45" s="350"/>
      <c r="B45" s="350"/>
      <c r="C45" s="350"/>
      <c r="D45" s="350"/>
      <c r="E45" s="350"/>
      <c r="F45" s="350"/>
      <c r="G45" s="350"/>
      <c r="H45" s="350"/>
      <c r="I45" s="350"/>
    </row>
    <row r="46" spans="1:12" ht="12.95" customHeight="1" x14ac:dyDescent="0.2">
      <c r="A46" s="350"/>
      <c r="B46" s="350"/>
      <c r="C46" s="350"/>
      <c r="D46" s="350"/>
      <c r="E46" s="350"/>
      <c r="F46" s="350"/>
      <c r="G46" s="350"/>
      <c r="H46" s="350"/>
      <c r="I46" s="350"/>
    </row>
    <row r="47" spans="1:12" ht="12.95" customHeight="1" x14ac:dyDescent="0.2">
      <c r="A47" s="350"/>
      <c r="B47" s="350"/>
      <c r="C47" s="350"/>
      <c r="D47" s="350"/>
      <c r="E47" s="350"/>
      <c r="F47" s="350"/>
      <c r="G47" s="350"/>
      <c r="H47" s="350"/>
      <c r="I47" s="350"/>
    </row>
    <row r="48" spans="1:12" ht="15" customHeight="1" x14ac:dyDescent="0.2">
      <c r="A48" s="435" t="s">
        <v>196</v>
      </c>
      <c r="B48" s="436"/>
      <c r="C48" s="436"/>
      <c r="D48" s="436"/>
      <c r="E48" s="436"/>
      <c r="F48" s="436"/>
      <c r="G48" s="436"/>
      <c r="H48" s="436"/>
      <c r="I48" s="437"/>
    </row>
    <row r="49" spans="1:9" ht="15" customHeight="1" x14ac:dyDescent="0.2">
      <c r="A49" s="438" t="s">
        <v>191</v>
      </c>
      <c r="B49" s="439"/>
      <c r="C49" s="439"/>
      <c r="D49" s="439"/>
      <c r="E49" s="439"/>
      <c r="F49" s="439"/>
      <c r="G49" s="439"/>
      <c r="H49" s="439"/>
      <c r="I49" s="440"/>
    </row>
    <row r="50" spans="1:9" ht="12.6" customHeight="1" x14ac:dyDescent="0.2">
      <c r="A50" s="441"/>
      <c r="B50" s="442"/>
      <c r="C50" s="442"/>
      <c r="D50" s="442"/>
      <c r="E50" s="442"/>
      <c r="F50" s="442"/>
      <c r="G50" s="442"/>
      <c r="H50" s="442"/>
      <c r="I50" s="443"/>
    </row>
    <row r="51" spans="1:9" ht="12.95" customHeight="1" x14ac:dyDescent="0.2">
      <c r="A51" s="116" t="s">
        <v>36</v>
      </c>
      <c r="B51" s="355" t="s">
        <v>54</v>
      </c>
      <c r="C51" s="355"/>
      <c r="D51" s="355"/>
      <c r="E51" s="118"/>
      <c r="F51" s="20" t="s">
        <v>55</v>
      </c>
      <c r="G51" s="355" t="s">
        <v>60</v>
      </c>
      <c r="H51" s="355"/>
      <c r="I51" s="20" t="s">
        <v>55</v>
      </c>
    </row>
    <row r="52" spans="1:9" ht="12.95" customHeight="1" x14ac:dyDescent="0.2">
      <c r="A52" s="6" t="s">
        <v>37</v>
      </c>
      <c r="B52" s="232"/>
      <c r="C52" s="233"/>
      <c r="D52" s="346"/>
      <c r="E52" s="75"/>
      <c r="F52" s="236"/>
      <c r="G52" s="243"/>
      <c r="H52" s="243"/>
      <c r="I52" s="243"/>
    </row>
    <row r="53" spans="1:9" ht="12.95" customHeight="1" x14ac:dyDescent="0.2">
      <c r="A53" s="7" t="s">
        <v>38</v>
      </c>
      <c r="B53" s="234"/>
      <c r="C53" s="235"/>
      <c r="D53" s="301"/>
      <c r="E53" s="100"/>
      <c r="F53" s="237"/>
      <c r="G53" s="347"/>
      <c r="H53" s="347"/>
      <c r="I53" s="347"/>
    </row>
    <row r="54" spans="1:9" ht="13.5" customHeight="1" x14ac:dyDescent="0.2">
      <c r="A54" s="14" t="s">
        <v>65</v>
      </c>
      <c r="B54" s="14"/>
      <c r="C54" s="14"/>
      <c r="D54" s="14"/>
      <c r="E54" s="14"/>
      <c r="F54" s="14"/>
      <c r="G54" s="303" t="s">
        <v>295</v>
      </c>
      <c r="H54" s="303"/>
      <c r="I54" s="303"/>
    </row>
  </sheetData>
  <sheetProtection algorithmName="SHA-512" hashValue="hXzUwDhNbtKwxWjhivjBzueZ+itTf4O5x/e+MWu5iPKTHIb8JuY5C0+6ZG4FhUdikireK/zTW/LvqBE3+AsQpA==" saltValue="KehIc7qkWoY/3Lqcu7+bSQ==" spinCount="100000" sheet="1" selectLockedCells="1"/>
  <mergeCells count="112">
    <mergeCell ref="G54:I54"/>
    <mergeCell ref="G4:H5"/>
    <mergeCell ref="I4:I5"/>
    <mergeCell ref="A44:I44"/>
    <mergeCell ref="A45:I47"/>
    <mergeCell ref="A48:I48"/>
    <mergeCell ref="A49:I50"/>
    <mergeCell ref="B51:D51"/>
    <mergeCell ref="G51:H51"/>
    <mergeCell ref="A41:C41"/>
    <mergeCell ref="F41:G41"/>
    <mergeCell ref="H41:I41"/>
    <mergeCell ref="A42:C42"/>
    <mergeCell ref="A43:C43"/>
    <mergeCell ref="A39:C39"/>
    <mergeCell ref="F39:G39"/>
    <mergeCell ref="H39:I39"/>
    <mergeCell ref="A40:C40"/>
    <mergeCell ref="F40:G40"/>
    <mergeCell ref="H40:I40"/>
    <mergeCell ref="A36:C36"/>
    <mergeCell ref="A37:D37"/>
    <mergeCell ref="A38:C38"/>
    <mergeCell ref="E38:G38"/>
    <mergeCell ref="H38:I38"/>
    <mergeCell ref="F37:H37"/>
    <mergeCell ref="B52:D53"/>
    <mergeCell ref="F52:F53"/>
    <mergeCell ref="G52:H53"/>
    <mergeCell ref="I52:I53"/>
    <mergeCell ref="A31:B31"/>
    <mergeCell ref="E31:H31"/>
    <mergeCell ref="A32:C32"/>
    <mergeCell ref="A33:C33"/>
    <mergeCell ref="A34:C34"/>
    <mergeCell ref="A35:C35"/>
    <mergeCell ref="I34:I36"/>
    <mergeCell ref="F34:H36"/>
    <mergeCell ref="F33:I33"/>
    <mergeCell ref="F32:H32"/>
    <mergeCell ref="F43:G43"/>
    <mergeCell ref="H43:I43"/>
    <mergeCell ref="H42:I42"/>
    <mergeCell ref="A28:C28"/>
    <mergeCell ref="E28:H28"/>
    <mergeCell ref="A29:C29"/>
    <mergeCell ref="E29:H29"/>
    <mergeCell ref="A30:C30"/>
    <mergeCell ref="E30:H30"/>
    <mergeCell ref="A25:C25"/>
    <mergeCell ref="E25:H25"/>
    <mergeCell ref="A26:C26"/>
    <mergeCell ref="E26:H26"/>
    <mergeCell ref="A27:C27"/>
    <mergeCell ref="E27:H27"/>
    <mergeCell ref="A22:C22"/>
    <mergeCell ref="E22:I22"/>
    <mergeCell ref="A23:C23"/>
    <mergeCell ref="E23:H23"/>
    <mergeCell ref="A24:C24"/>
    <mergeCell ref="E24:H24"/>
    <mergeCell ref="A19:C19"/>
    <mergeCell ref="E19:G19"/>
    <mergeCell ref="A20:C20"/>
    <mergeCell ref="E20:G20"/>
    <mergeCell ref="A21:C21"/>
    <mergeCell ref="E21:G21"/>
    <mergeCell ref="A16:B16"/>
    <mergeCell ref="C16:F16"/>
    <mergeCell ref="G16:I16"/>
    <mergeCell ref="A17:D17"/>
    <mergeCell ref="E17:G17"/>
    <mergeCell ref="A18:C18"/>
    <mergeCell ref="E18:G18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B8:C8"/>
    <mergeCell ref="D8:F8"/>
    <mergeCell ref="G8:H8"/>
    <mergeCell ref="D9:F9"/>
    <mergeCell ref="G9:H9"/>
    <mergeCell ref="A10:A11"/>
    <mergeCell ref="B10:C10"/>
    <mergeCell ref="D10:F11"/>
    <mergeCell ref="G10:I10"/>
    <mergeCell ref="B11:C11"/>
    <mergeCell ref="D5:F5"/>
    <mergeCell ref="B6:C6"/>
    <mergeCell ref="D6:F6"/>
    <mergeCell ref="G6:I6"/>
    <mergeCell ref="D7:F7"/>
    <mergeCell ref="G7:H7"/>
    <mergeCell ref="G11:H11"/>
    <mergeCell ref="A1:B1"/>
    <mergeCell ref="C1:F1"/>
    <mergeCell ref="G1:I1"/>
    <mergeCell ref="A2:D2"/>
    <mergeCell ref="F2:I2"/>
    <mergeCell ref="A3:C3"/>
    <mergeCell ref="D3:F4"/>
    <mergeCell ref="G3:I3"/>
    <mergeCell ref="A4:C5"/>
  </mergeCells>
  <dataValidations count="2">
    <dataValidation type="decimal" allowBlank="1" showInputMessage="1" showErrorMessage="1" errorTitle="Amount Exceeds Allowed" error="This amount exceeds calculated amount based on mortgage amount.  Please enter an amount less than or equal to 1.5% of base mortgage amount." sqref="D31" xr:uid="{00000000-0002-0000-0600-000000000000}">
      <formula1>0</formula1>
      <formula2>D28*0.015</formula2>
    </dataValidation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 xr:uid="{00000000-0002-0000-0600-000001000000}">
      <formula1>D27</formula1>
    </dataValidation>
  </dataValidations>
  <pageMargins left="0.25" right="0.25" top="0.25" bottom="0.25" header="0.3" footer="0.3"/>
  <pageSetup orientation="portrait" r:id="rId1"/>
  <headerFooter alignWithMargins="0"/>
  <ignoredErrors>
    <ignoredError sqref="D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2"/>
  <sheetViews>
    <sheetView workbookViewId="0">
      <selection activeCell="Q24" sqref="Q24"/>
    </sheetView>
  </sheetViews>
  <sheetFormatPr defaultRowHeight="12.75" x14ac:dyDescent="0.2"/>
  <sheetData>
    <row r="2" spans="1:12" ht="54.75" customHeight="1" x14ac:dyDescent="0.2">
      <c r="A2" s="338" t="s">
        <v>296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</sheetData>
  <mergeCells count="1">
    <mergeCell ref="A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4"/>
  <sheetViews>
    <sheetView zoomScaleNormal="100" workbookViewId="0">
      <selection activeCell="A16" sqref="A16:B16"/>
    </sheetView>
  </sheetViews>
  <sheetFormatPr defaultColWidth="9.140625" defaultRowHeight="12.75" x14ac:dyDescent="0.2"/>
  <cols>
    <col min="1" max="1" width="27.85546875" style="1" customWidth="1"/>
    <col min="2" max="2" width="8.85546875" style="1" customWidth="1"/>
    <col min="3" max="3" width="9.7109375" style="1" customWidth="1"/>
    <col min="4" max="4" width="10.42578125" style="1" customWidth="1"/>
    <col min="5" max="5" width="0.140625" style="1" hidden="1" customWidth="1"/>
    <col min="6" max="6" width="9.140625" style="1" customWidth="1"/>
    <col min="7" max="7" width="17.7109375" style="1" customWidth="1"/>
    <col min="8" max="9" width="9.85546875" style="1" customWidth="1"/>
    <col min="10" max="10" width="9" style="1" bestFit="1" customWidth="1"/>
    <col min="11" max="16384" width="9.140625" style="1"/>
  </cols>
  <sheetData>
    <row r="1" spans="1:9" ht="33.6" customHeight="1" x14ac:dyDescent="0.3">
      <c r="A1" s="424" t="s">
        <v>198</v>
      </c>
      <c r="B1" s="424"/>
      <c r="C1" s="390" t="s">
        <v>1</v>
      </c>
      <c r="D1" s="390"/>
      <c r="E1" s="390"/>
      <c r="F1" s="390"/>
      <c r="G1" s="268" t="s">
        <v>298</v>
      </c>
      <c r="H1" s="268"/>
      <c r="I1" s="268"/>
    </row>
    <row r="2" spans="1:9" ht="17.45" customHeight="1" x14ac:dyDescent="0.2">
      <c r="A2" s="273" t="s">
        <v>0</v>
      </c>
      <c r="B2" s="273"/>
      <c r="C2" s="273"/>
      <c r="D2" s="273"/>
      <c r="E2" s="81"/>
      <c r="F2" s="425" t="s">
        <v>202</v>
      </c>
      <c r="G2" s="425"/>
      <c r="H2" s="425"/>
      <c r="I2" s="425"/>
    </row>
    <row r="3" spans="1:9" ht="13.5" customHeight="1" x14ac:dyDescent="0.2">
      <c r="A3" s="257" t="s">
        <v>4</v>
      </c>
      <c r="B3" s="258"/>
      <c r="C3" s="259"/>
      <c r="D3" s="276" t="s">
        <v>179</v>
      </c>
      <c r="E3" s="277"/>
      <c r="F3" s="278"/>
      <c r="G3" s="379" t="s">
        <v>67</v>
      </c>
      <c r="H3" s="392"/>
      <c r="I3" s="380"/>
    </row>
    <row r="4" spans="1:9" ht="13.5" customHeight="1" x14ac:dyDescent="0.2">
      <c r="A4" s="288"/>
      <c r="B4" s="289"/>
      <c r="C4" s="290"/>
      <c r="D4" s="279"/>
      <c r="E4" s="280"/>
      <c r="F4" s="281"/>
      <c r="G4" s="385" t="s">
        <v>211</v>
      </c>
      <c r="H4" s="386"/>
      <c r="I4" s="433" t="s">
        <v>92</v>
      </c>
    </row>
    <row r="5" spans="1:9" ht="13.5" customHeight="1" x14ac:dyDescent="0.25">
      <c r="A5" s="291"/>
      <c r="B5" s="292"/>
      <c r="C5" s="293"/>
      <c r="D5" s="282"/>
      <c r="E5" s="283"/>
      <c r="F5" s="284"/>
      <c r="G5" s="387"/>
      <c r="H5" s="388"/>
      <c r="I5" s="434"/>
    </row>
    <row r="6" spans="1:9" ht="13.5" customHeight="1" x14ac:dyDescent="0.2">
      <c r="A6" s="77" t="s">
        <v>2</v>
      </c>
      <c r="B6" s="393" t="s">
        <v>3</v>
      </c>
      <c r="C6" s="384"/>
      <c r="D6" s="257" t="s">
        <v>174</v>
      </c>
      <c r="E6" s="258"/>
      <c r="F6" s="259"/>
      <c r="G6" s="371" t="s">
        <v>46</v>
      </c>
      <c r="H6" s="371"/>
      <c r="I6" s="372"/>
    </row>
    <row r="7" spans="1:9" ht="13.5" customHeight="1" x14ac:dyDescent="0.3">
      <c r="A7" s="47"/>
      <c r="B7" s="107"/>
      <c r="C7" s="108" t="str">
        <f>CONCATENATE("xxx-xx-",RIGHT(B7, 4))</f>
        <v>xxx-xx-</v>
      </c>
      <c r="D7" s="254"/>
      <c r="E7" s="255"/>
      <c r="F7" s="256"/>
      <c r="G7" s="376" t="s">
        <v>49</v>
      </c>
      <c r="H7" s="376"/>
      <c r="I7" s="46"/>
    </row>
    <row r="8" spans="1:9" ht="13.5" customHeight="1" x14ac:dyDescent="0.2">
      <c r="A8" s="78" t="s">
        <v>39</v>
      </c>
      <c r="B8" s="364" t="s">
        <v>40</v>
      </c>
      <c r="C8" s="384"/>
      <c r="D8" s="257" t="s">
        <v>175</v>
      </c>
      <c r="E8" s="258"/>
      <c r="F8" s="259"/>
      <c r="G8" s="376" t="s">
        <v>50</v>
      </c>
      <c r="H8" s="376"/>
      <c r="I8" s="46"/>
    </row>
    <row r="9" spans="1:9" ht="13.5" customHeight="1" x14ac:dyDescent="0.25">
      <c r="A9" s="47"/>
      <c r="B9" s="107"/>
      <c r="C9" s="108" t="str">
        <f>CONCATENATE("xxx-xx-",RIGHT(B9, 4))</f>
        <v>xxx-xx-</v>
      </c>
      <c r="D9" s="260"/>
      <c r="E9" s="261"/>
      <c r="F9" s="262"/>
      <c r="G9" s="376" t="s">
        <v>51</v>
      </c>
      <c r="H9" s="376"/>
      <c r="I9" s="46"/>
    </row>
    <row r="10" spans="1:9" ht="13.5" customHeight="1" x14ac:dyDescent="0.2">
      <c r="A10" s="362" t="s">
        <v>58</v>
      </c>
      <c r="B10" s="364" t="s">
        <v>47</v>
      </c>
      <c r="C10" s="365"/>
      <c r="D10" s="366" t="s">
        <v>61</v>
      </c>
      <c r="E10" s="367"/>
      <c r="F10" s="367"/>
      <c r="G10" s="370" t="s">
        <v>52</v>
      </c>
      <c r="H10" s="371"/>
      <c r="I10" s="372"/>
    </row>
    <row r="11" spans="1:9" ht="13.5" customHeight="1" x14ac:dyDescent="0.2">
      <c r="A11" s="363"/>
      <c r="B11" s="373" t="s">
        <v>208</v>
      </c>
      <c r="C11" s="374"/>
      <c r="D11" s="368"/>
      <c r="E11" s="369"/>
      <c r="F11" s="369"/>
      <c r="G11" s="375" t="s">
        <v>45</v>
      </c>
      <c r="H11" s="376"/>
      <c r="I11" s="45">
        <v>0</v>
      </c>
    </row>
    <row r="12" spans="1:9" ht="13.5" customHeight="1" x14ac:dyDescent="0.2">
      <c r="A12" s="21">
        <f>D28</f>
        <v>0</v>
      </c>
      <c r="B12" s="310">
        <f>TRUNC(A12 * 0.015,2)</f>
        <v>0</v>
      </c>
      <c r="C12" s="311"/>
      <c r="D12" s="310">
        <f>(A12 + (FLOOR(B12,1)-(FLOOR(D31,1))))</f>
        <v>0</v>
      </c>
      <c r="E12" s="332"/>
      <c r="F12" s="332"/>
      <c r="G12" s="375" t="s">
        <v>43</v>
      </c>
      <c r="H12" s="376"/>
      <c r="I12" s="44">
        <v>0</v>
      </c>
    </row>
    <row r="13" spans="1:9" ht="13.5" customHeight="1" x14ac:dyDescent="0.2">
      <c r="A13" s="78" t="s">
        <v>31</v>
      </c>
      <c r="B13" s="364" t="s">
        <v>178</v>
      </c>
      <c r="C13" s="365"/>
      <c r="D13" s="364" t="s">
        <v>32</v>
      </c>
      <c r="E13" s="384"/>
      <c r="F13" s="384"/>
      <c r="G13" s="385" t="s">
        <v>44</v>
      </c>
      <c r="H13" s="386"/>
      <c r="I13" s="377">
        <f>I11-I12</f>
        <v>0</v>
      </c>
    </row>
    <row r="14" spans="1:9" ht="13.5" customHeight="1" x14ac:dyDescent="0.2">
      <c r="A14" s="43">
        <v>0</v>
      </c>
      <c r="B14" s="308">
        <v>0</v>
      </c>
      <c r="C14" s="309"/>
      <c r="D14" s="312">
        <v>0</v>
      </c>
      <c r="E14" s="313"/>
      <c r="F14" s="313"/>
      <c r="G14" s="387"/>
      <c r="H14" s="388"/>
      <c r="I14" s="378"/>
    </row>
    <row r="15" spans="1:9" ht="13.5" customHeight="1" x14ac:dyDescent="0.2">
      <c r="A15" s="379" t="s">
        <v>33</v>
      </c>
      <c r="B15" s="380"/>
      <c r="C15" s="381" t="s">
        <v>214</v>
      </c>
      <c r="D15" s="382"/>
      <c r="E15" s="382"/>
      <c r="F15" s="383"/>
      <c r="G15" s="257" t="s">
        <v>197</v>
      </c>
      <c r="H15" s="258"/>
      <c r="I15" s="259"/>
    </row>
    <row r="16" spans="1:9" ht="13.5" customHeight="1" x14ac:dyDescent="0.2">
      <c r="A16" s="234"/>
      <c r="B16" s="301"/>
      <c r="C16" s="328">
        <v>0</v>
      </c>
      <c r="D16" s="329"/>
      <c r="E16" s="329"/>
      <c r="F16" s="330"/>
      <c r="G16" s="317">
        <v>0</v>
      </c>
      <c r="H16" s="318"/>
      <c r="I16" s="319"/>
    </row>
    <row r="17" spans="1:10" ht="25.5" x14ac:dyDescent="0.2">
      <c r="A17" s="223" t="s">
        <v>66</v>
      </c>
      <c r="B17" s="294"/>
      <c r="C17" s="294"/>
      <c r="D17" s="224"/>
      <c r="E17" s="223" t="s">
        <v>8</v>
      </c>
      <c r="F17" s="294"/>
      <c r="G17" s="224"/>
      <c r="H17" s="16" t="s">
        <v>10</v>
      </c>
      <c r="I17" s="16" t="s">
        <v>9</v>
      </c>
    </row>
    <row r="18" spans="1:10" ht="13.5" customHeight="1" x14ac:dyDescent="0.2">
      <c r="A18" s="213" t="s">
        <v>69</v>
      </c>
      <c r="B18" s="213"/>
      <c r="C18" s="213"/>
      <c r="D18" s="38">
        <v>0</v>
      </c>
      <c r="E18" s="213" t="s">
        <v>85</v>
      </c>
      <c r="F18" s="213"/>
      <c r="G18" s="213"/>
      <c r="H18" s="39">
        <v>0</v>
      </c>
      <c r="I18" s="40">
        <v>0</v>
      </c>
    </row>
    <row r="19" spans="1:10" ht="13.5" customHeight="1" x14ac:dyDescent="0.2">
      <c r="A19" s="213" t="s">
        <v>203</v>
      </c>
      <c r="B19" s="213"/>
      <c r="C19" s="213"/>
      <c r="D19" s="38">
        <v>0</v>
      </c>
      <c r="E19" s="213" t="s">
        <v>22</v>
      </c>
      <c r="F19" s="213"/>
      <c r="G19" s="213"/>
      <c r="H19" s="39">
        <v>0</v>
      </c>
      <c r="I19" s="5"/>
    </row>
    <row r="20" spans="1:10" ht="13.5" customHeight="1" x14ac:dyDescent="0.2">
      <c r="A20" s="213" t="s">
        <v>110</v>
      </c>
      <c r="B20" s="213"/>
      <c r="C20" s="213"/>
      <c r="D20" s="38">
        <v>0</v>
      </c>
      <c r="E20" s="213" t="s">
        <v>23</v>
      </c>
      <c r="F20" s="213"/>
      <c r="G20" s="213"/>
      <c r="H20" s="39">
        <v>0</v>
      </c>
      <c r="I20" s="40">
        <v>0</v>
      </c>
    </row>
    <row r="21" spans="1:10" ht="13.5" customHeight="1" x14ac:dyDescent="0.2">
      <c r="A21" s="213" t="s">
        <v>204</v>
      </c>
      <c r="B21" s="213"/>
      <c r="C21" s="213"/>
      <c r="D21" s="40">
        <v>0</v>
      </c>
      <c r="E21" s="213" t="s">
        <v>24</v>
      </c>
      <c r="F21" s="213"/>
      <c r="G21" s="213"/>
      <c r="H21" s="17">
        <f>SUM(H18:H20)</f>
        <v>0</v>
      </c>
      <c r="I21" s="5"/>
    </row>
    <row r="22" spans="1:10" ht="13.5" customHeight="1" x14ac:dyDescent="0.2">
      <c r="A22" s="213" t="s">
        <v>70</v>
      </c>
      <c r="B22" s="213"/>
      <c r="C22" s="213"/>
      <c r="D22" s="40">
        <v>0</v>
      </c>
      <c r="E22" s="223" t="s">
        <v>25</v>
      </c>
      <c r="F22" s="294"/>
      <c r="G22" s="294"/>
      <c r="H22" s="294"/>
      <c r="I22" s="224"/>
    </row>
    <row r="23" spans="1:10" ht="13.5" customHeight="1" x14ac:dyDescent="0.2">
      <c r="A23" s="213" t="s">
        <v>71</v>
      </c>
      <c r="B23" s="213"/>
      <c r="C23" s="213"/>
      <c r="D23" s="26">
        <f>SUM(I13)</f>
        <v>0</v>
      </c>
      <c r="E23" s="213" t="s">
        <v>26</v>
      </c>
      <c r="F23" s="213"/>
      <c r="G23" s="213"/>
      <c r="H23" s="213"/>
      <c r="I23" s="83" t="e">
        <f>-PMT(D14/12,B14*12,D12,0,0)</f>
        <v>#NUM!</v>
      </c>
      <c r="J23" s="12"/>
    </row>
    <row r="24" spans="1:10" ht="13.5" customHeight="1" x14ac:dyDescent="0.2">
      <c r="A24" s="213" t="s">
        <v>72</v>
      </c>
      <c r="B24" s="213"/>
      <c r="C24" s="213"/>
      <c r="D24" s="38">
        <v>0</v>
      </c>
      <c r="E24" s="344" t="s">
        <v>27</v>
      </c>
      <c r="F24" s="213"/>
      <c r="G24" s="213"/>
      <c r="H24" s="213"/>
      <c r="I24" s="39">
        <v>0</v>
      </c>
    </row>
    <row r="25" spans="1:10" ht="13.5" customHeight="1" x14ac:dyDescent="0.2">
      <c r="A25" s="213" t="s">
        <v>73</v>
      </c>
      <c r="B25" s="213"/>
      <c r="C25" s="213"/>
      <c r="D25" s="48">
        <v>0</v>
      </c>
      <c r="E25" s="213" t="s">
        <v>74</v>
      </c>
      <c r="F25" s="213"/>
      <c r="G25" s="213"/>
      <c r="H25" s="213"/>
      <c r="I25" s="39">
        <v>0</v>
      </c>
    </row>
    <row r="26" spans="1:10" ht="13.5" customHeight="1" x14ac:dyDescent="0.2">
      <c r="A26" s="213" t="s">
        <v>86</v>
      </c>
      <c r="B26" s="213"/>
      <c r="C26" s="213"/>
      <c r="D26" s="22">
        <f>SUM(D18:D25)</f>
        <v>0</v>
      </c>
      <c r="E26" s="213" t="s">
        <v>28</v>
      </c>
      <c r="F26" s="213"/>
      <c r="G26" s="213"/>
      <c r="H26" s="213"/>
      <c r="I26" s="39">
        <v>0</v>
      </c>
    </row>
    <row r="27" spans="1:10" ht="13.5" customHeight="1" x14ac:dyDescent="0.2">
      <c r="A27" s="213" t="s">
        <v>75</v>
      </c>
      <c r="B27" s="213"/>
      <c r="C27" s="213"/>
      <c r="D27" s="27">
        <f>TRUNC(IF(D26&lt;=C16,(IF(D26&lt;=G16,D26,G16)),(IF(C16&lt;=G16,I34,G16))))</f>
        <v>0</v>
      </c>
      <c r="E27" s="213" t="s">
        <v>76</v>
      </c>
      <c r="F27" s="213"/>
      <c r="G27" s="213"/>
      <c r="H27" s="213"/>
      <c r="I27" s="39">
        <v>0</v>
      </c>
    </row>
    <row r="28" spans="1:10" ht="13.5" customHeight="1" x14ac:dyDescent="0.2">
      <c r="A28" s="213" t="s">
        <v>77</v>
      </c>
      <c r="B28" s="213"/>
      <c r="C28" s="213"/>
      <c r="D28" s="56">
        <v>0</v>
      </c>
      <c r="E28" s="213" t="s">
        <v>29</v>
      </c>
      <c r="F28" s="213"/>
      <c r="G28" s="213"/>
      <c r="H28" s="213"/>
      <c r="I28" s="39">
        <v>0</v>
      </c>
    </row>
    <row r="29" spans="1:10" ht="13.5" customHeight="1" x14ac:dyDescent="0.2">
      <c r="A29" s="213" t="s">
        <v>78</v>
      </c>
      <c r="B29" s="213"/>
      <c r="C29" s="213"/>
      <c r="D29" s="40">
        <v>0</v>
      </c>
      <c r="E29" s="213" t="s">
        <v>261</v>
      </c>
      <c r="F29" s="213"/>
      <c r="G29" s="213"/>
      <c r="H29" s="213"/>
      <c r="I29" s="194">
        <v>0</v>
      </c>
    </row>
    <row r="30" spans="1:10" ht="13.5" customHeight="1" x14ac:dyDescent="0.2">
      <c r="A30" s="213" t="s">
        <v>87</v>
      </c>
      <c r="B30" s="213"/>
      <c r="C30" s="213"/>
      <c r="D30" s="11">
        <f>(D22+D23+D24+D25+D29)-D28</f>
        <v>0</v>
      </c>
      <c r="E30" s="213" t="s">
        <v>244</v>
      </c>
      <c r="F30" s="213"/>
      <c r="G30" s="213"/>
      <c r="H30" s="213"/>
      <c r="I30" s="17" t="e">
        <f>SUM(I23:I29)</f>
        <v>#NUM!</v>
      </c>
    </row>
    <row r="31" spans="1:10" ht="13.5" customHeight="1" x14ac:dyDescent="0.2">
      <c r="A31" s="342" t="s">
        <v>79</v>
      </c>
      <c r="B31" s="343"/>
      <c r="C31" s="109" t="str">
        <f>IF(D31&lt;=(D28*0.015),"","Error")</f>
        <v/>
      </c>
      <c r="D31" s="40">
        <v>0</v>
      </c>
      <c r="E31" s="213" t="s">
        <v>245</v>
      </c>
      <c r="F31" s="213"/>
      <c r="G31" s="213"/>
      <c r="H31" s="213"/>
      <c r="I31" s="17">
        <f>H21</f>
        <v>0</v>
      </c>
    </row>
    <row r="32" spans="1:10" ht="13.5" customHeight="1" x14ac:dyDescent="0.2">
      <c r="A32" s="342" t="s">
        <v>80</v>
      </c>
      <c r="B32" s="343"/>
      <c r="C32" s="344"/>
      <c r="D32" s="40">
        <v>0</v>
      </c>
      <c r="E32" s="73"/>
      <c r="F32" s="342" t="s">
        <v>246</v>
      </c>
      <c r="G32" s="343"/>
      <c r="H32" s="344"/>
      <c r="I32" s="17" t="e">
        <f>SUM(I30:I31)</f>
        <v>#NUM!</v>
      </c>
    </row>
    <row r="33" spans="1:12" ht="13.5" customHeight="1" x14ac:dyDescent="0.2">
      <c r="A33" s="213" t="s">
        <v>81</v>
      </c>
      <c r="B33" s="213"/>
      <c r="C33" s="213"/>
      <c r="D33" s="28">
        <f>SUM(D30:D32)</f>
        <v>0</v>
      </c>
      <c r="E33" s="111" t="s">
        <v>82</v>
      </c>
      <c r="F33" s="445" t="s">
        <v>30</v>
      </c>
      <c r="G33" s="446"/>
      <c r="H33" s="446"/>
      <c r="I33" s="447"/>
    </row>
    <row r="34" spans="1:12" ht="13.5" customHeight="1" x14ac:dyDescent="0.2">
      <c r="A34" s="342" t="s">
        <v>83</v>
      </c>
      <c r="B34" s="343"/>
      <c r="C34" s="344"/>
      <c r="D34" s="40">
        <v>0</v>
      </c>
      <c r="E34" s="112"/>
      <c r="F34" s="448" t="s">
        <v>82</v>
      </c>
      <c r="G34" s="449"/>
      <c r="H34" s="450"/>
      <c r="I34" s="169" t="e">
        <f>SUM(D28/C16)</f>
        <v>#DIV/0!</v>
      </c>
    </row>
    <row r="35" spans="1:12" ht="13.5" customHeight="1" x14ac:dyDescent="0.2">
      <c r="A35" s="342" t="s">
        <v>88</v>
      </c>
      <c r="B35" s="343"/>
      <c r="C35" s="344"/>
      <c r="D35" s="11">
        <f>SUM(D33,-D34)</f>
        <v>0</v>
      </c>
      <c r="E35" s="113"/>
      <c r="F35" s="345" t="s">
        <v>63</v>
      </c>
      <c r="G35" s="345"/>
      <c r="H35" s="345"/>
      <c r="I35" s="444">
        <f>TRUNC(IF(C16&gt;50000,(C16*0.9775),(C16*0.9875)))</f>
        <v>0</v>
      </c>
    </row>
    <row r="36" spans="1:12" ht="13.5" customHeight="1" x14ac:dyDescent="0.2">
      <c r="A36" s="213" t="s">
        <v>84</v>
      </c>
      <c r="B36" s="213"/>
      <c r="C36" s="213"/>
      <c r="D36" s="40">
        <v>0</v>
      </c>
      <c r="E36" s="124" t="s">
        <v>41</v>
      </c>
      <c r="F36" s="454" t="s">
        <v>205</v>
      </c>
      <c r="G36" s="454"/>
      <c r="H36" s="454"/>
      <c r="I36" s="444"/>
    </row>
    <row r="37" spans="1:12" ht="13.5" customHeight="1" x14ac:dyDescent="0.2">
      <c r="A37" s="223" t="s">
        <v>14</v>
      </c>
      <c r="B37" s="294"/>
      <c r="C37" s="294"/>
      <c r="D37" s="224"/>
      <c r="E37" s="73"/>
      <c r="F37" s="213" t="s">
        <v>62</v>
      </c>
      <c r="G37" s="213"/>
      <c r="H37" s="213"/>
      <c r="I37" s="85" t="e">
        <f>I32/D43</f>
        <v>#NUM!</v>
      </c>
      <c r="L37" s="9"/>
    </row>
    <row r="38" spans="1:12" ht="13.5" customHeight="1" x14ac:dyDescent="0.2">
      <c r="A38" s="360" t="s">
        <v>15</v>
      </c>
      <c r="B38" s="360"/>
      <c r="C38" s="360"/>
      <c r="D38" s="40">
        <v>0</v>
      </c>
      <c r="E38" s="223" t="s">
        <v>184</v>
      </c>
      <c r="F38" s="294"/>
      <c r="G38" s="224"/>
      <c r="H38" s="356">
        <v>0</v>
      </c>
      <c r="I38" s="357"/>
      <c r="L38" s="9"/>
    </row>
    <row r="39" spans="1:12" ht="13.5" customHeight="1" x14ac:dyDescent="0.2">
      <c r="A39" s="351" t="s">
        <v>16</v>
      </c>
      <c r="B39" s="352"/>
      <c r="C39" s="353"/>
      <c r="D39" s="40">
        <v>0</v>
      </c>
      <c r="E39" s="73" t="s">
        <v>176</v>
      </c>
      <c r="F39" s="294" t="s">
        <v>185</v>
      </c>
      <c r="G39" s="294"/>
      <c r="H39" s="227"/>
      <c r="I39" s="228"/>
      <c r="L39" s="9"/>
    </row>
    <row r="40" spans="1:12" ht="13.5" customHeight="1" x14ac:dyDescent="0.2">
      <c r="A40" s="351" t="s">
        <v>17</v>
      </c>
      <c r="B40" s="352"/>
      <c r="C40" s="353"/>
      <c r="D40" s="40">
        <v>0</v>
      </c>
      <c r="E40" s="74" t="s">
        <v>57</v>
      </c>
      <c r="F40" s="223" t="s">
        <v>186</v>
      </c>
      <c r="G40" s="224"/>
      <c r="H40" s="356">
        <v>0</v>
      </c>
      <c r="I40" s="357"/>
      <c r="L40" s="9"/>
    </row>
    <row r="41" spans="1:12" ht="13.5" customHeight="1" x14ac:dyDescent="0.2">
      <c r="A41" s="351" t="s">
        <v>18</v>
      </c>
      <c r="B41" s="352"/>
      <c r="C41" s="353"/>
      <c r="D41" s="40">
        <v>0</v>
      </c>
      <c r="E41" s="74"/>
      <c r="F41" s="223" t="s">
        <v>289</v>
      </c>
      <c r="G41" s="224"/>
      <c r="H41" s="227"/>
      <c r="I41" s="228"/>
    </row>
    <row r="42" spans="1:12" ht="13.5" customHeight="1" x14ac:dyDescent="0.2">
      <c r="A42" s="351" t="s">
        <v>19</v>
      </c>
      <c r="B42" s="352"/>
      <c r="C42" s="353"/>
      <c r="D42" s="40">
        <v>0</v>
      </c>
      <c r="E42" s="69"/>
      <c r="F42" s="202" t="s">
        <v>290</v>
      </c>
      <c r="G42" s="201"/>
      <c r="H42" s="414"/>
      <c r="I42" s="415"/>
    </row>
    <row r="43" spans="1:12" ht="13.5" customHeight="1" x14ac:dyDescent="0.2">
      <c r="A43" s="213" t="s">
        <v>89</v>
      </c>
      <c r="B43" s="213"/>
      <c r="C43" s="213"/>
      <c r="D43" s="11">
        <f>SUM(D38:D42)</f>
        <v>0</v>
      </c>
      <c r="E43" s="70"/>
      <c r="F43" s="248" t="s">
        <v>291</v>
      </c>
      <c r="G43" s="249"/>
      <c r="H43" s="416"/>
      <c r="I43" s="417"/>
    </row>
    <row r="44" spans="1:12" ht="12.95" customHeight="1" x14ac:dyDescent="0.2">
      <c r="A44" s="451" t="s">
        <v>53</v>
      </c>
      <c r="B44" s="452"/>
      <c r="C44" s="452"/>
      <c r="D44" s="452"/>
      <c r="E44" s="452"/>
      <c r="F44" s="452"/>
      <c r="G44" s="452"/>
      <c r="H44" s="452"/>
      <c r="I44" s="453"/>
    </row>
    <row r="45" spans="1:12" ht="12.95" customHeight="1" x14ac:dyDescent="0.2">
      <c r="A45" s="350"/>
      <c r="B45" s="350"/>
      <c r="C45" s="350"/>
      <c r="D45" s="350"/>
      <c r="E45" s="350"/>
      <c r="F45" s="350"/>
      <c r="G45" s="350"/>
      <c r="H45" s="350"/>
      <c r="I45" s="350"/>
    </row>
    <row r="46" spans="1:12" ht="12.95" customHeight="1" x14ac:dyDescent="0.2">
      <c r="A46" s="350"/>
      <c r="B46" s="350"/>
      <c r="C46" s="350"/>
      <c r="D46" s="350"/>
      <c r="E46" s="350"/>
      <c r="F46" s="350"/>
      <c r="G46" s="350"/>
      <c r="H46" s="350"/>
      <c r="I46" s="350"/>
    </row>
    <row r="47" spans="1:12" ht="12.95" customHeight="1" x14ac:dyDescent="0.2">
      <c r="A47" s="350"/>
      <c r="B47" s="350"/>
      <c r="C47" s="350"/>
      <c r="D47" s="350"/>
      <c r="E47" s="350"/>
      <c r="F47" s="350"/>
      <c r="G47" s="350"/>
      <c r="H47" s="350"/>
      <c r="I47" s="350"/>
    </row>
    <row r="48" spans="1:12" ht="15" customHeight="1" x14ac:dyDescent="0.2">
      <c r="A48" s="435" t="s">
        <v>196</v>
      </c>
      <c r="B48" s="436"/>
      <c r="C48" s="436"/>
      <c r="D48" s="436"/>
      <c r="E48" s="436"/>
      <c r="F48" s="436"/>
      <c r="G48" s="436"/>
      <c r="H48" s="436"/>
      <c r="I48" s="437"/>
    </row>
    <row r="49" spans="1:9" ht="15" customHeight="1" x14ac:dyDescent="0.2">
      <c r="A49" s="438" t="s">
        <v>191</v>
      </c>
      <c r="B49" s="439"/>
      <c r="C49" s="439"/>
      <c r="D49" s="439"/>
      <c r="E49" s="439"/>
      <c r="F49" s="439"/>
      <c r="G49" s="439"/>
      <c r="H49" s="439"/>
      <c r="I49" s="440"/>
    </row>
    <row r="50" spans="1:9" ht="12.6" customHeight="1" x14ac:dyDescent="0.2">
      <c r="A50" s="441"/>
      <c r="B50" s="442"/>
      <c r="C50" s="442"/>
      <c r="D50" s="442"/>
      <c r="E50" s="442"/>
      <c r="F50" s="442"/>
      <c r="G50" s="442"/>
      <c r="H50" s="442"/>
      <c r="I50" s="443"/>
    </row>
    <row r="51" spans="1:9" ht="12.95" customHeight="1" x14ac:dyDescent="0.2">
      <c r="A51" s="67" t="s">
        <v>36</v>
      </c>
      <c r="B51" s="355" t="s">
        <v>54</v>
      </c>
      <c r="C51" s="355"/>
      <c r="D51" s="355"/>
      <c r="E51" s="68"/>
      <c r="F51" s="20" t="s">
        <v>55</v>
      </c>
      <c r="G51" s="355" t="s">
        <v>60</v>
      </c>
      <c r="H51" s="355"/>
      <c r="I51" s="20" t="s">
        <v>55</v>
      </c>
    </row>
    <row r="52" spans="1:9" ht="12.95" customHeight="1" x14ac:dyDescent="0.2">
      <c r="A52" s="6" t="s">
        <v>37</v>
      </c>
      <c r="B52" s="232"/>
      <c r="C52" s="233"/>
      <c r="D52" s="346"/>
      <c r="E52" s="75"/>
      <c r="F52" s="236"/>
      <c r="G52" s="243"/>
      <c r="H52" s="243"/>
      <c r="I52" s="243"/>
    </row>
    <row r="53" spans="1:9" ht="12.95" customHeight="1" x14ac:dyDescent="0.2">
      <c r="A53" s="7" t="s">
        <v>38</v>
      </c>
      <c r="B53" s="234"/>
      <c r="C53" s="235"/>
      <c r="D53" s="301"/>
      <c r="E53" s="100"/>
      <c r="F53" s="237"/>
      <c r="G53" s="347"/>
      <c r="H53" s="347"/>
      <c r="I53" s="347"/>
    </row>
    <row r="54" spans="1:9" ht="13.5" customHeight="1" x14ac:dyDescent="0.2">
      <c r="A54" s="14" t="s">
        <v>65</v>
      </c>
      <c r="B54" s="14"/>
      <c r="C54" s="14"/>
      <c r="D54" s="14"/>
      <c r="E54" s="14"/>
      <c r="F54" s="14"/>
      <c r="G54" s="303" t="s">
        <v>294</v>
      </c>
      <c r="H54" s="303"/>
      <c r="I54" s="303"/>
    </row>
  </sheetData>
  <sheetProtection algorithmName="SHA-512" hashValue="FiTOGq1B1TLqFvl7K7AJPRGczaYysbzvSsNkfjGS2maXVpD9r4AAUWW6z35xDqvx0gNAMJiiXTcCV95NCxeMzw==" saltValue="UDjfmxYNjnmlGqz5FSje8Q==" spinCount="100000" sheet="1" selectLockedCells="1"/>
  <mergeCells count="114">
    <mergeCell ref="F34:H34"/>
    <mergeCell ref="F35:H35"/>
    <mergeCell ref="G54:I54"/>
    <mergeCell ref="A49:I50"/>
    <mergeCell ref="B51:D51"/>
    <mergeCell ref="G51:H51"/>
    <mergeCell ref="B52:D53"/>
    <mergeCell ref="F52:F53"/>
    <mergeCell ref="G52:H53"/>
    <mergeCell ref="I52:I53"/>
    <mergeCell ref="A43:C43"/>
    <mergeCell ref="A44:I44"/>
    <mergeCell ref="A45:I47"/>
    <mergeCell ref="A48:I48"/>
    <mergeCell ref="F40:G40"/>
    <mergeCell ref="H40:I40"/>
    <mergeCell ref="F41:G41"/>
    <mergeCell ref="A34:C34"/>
    <mergeCell ref="A35:C35"/>
    <mergeCell ref="A36:C36"/>
    <mergeCell ref="F36:H36"/>
    <mergeCell ref="A40:C40"/>
    <mergeCell ref="A41:C41"/>
    <mergeCell ref="H41:I41"/>
    <mergeCell ref="A42:C42"/>
    <mergeCell ref="A37:D37"/>
    <mergeCell ref="A38:C38"/>
    <mergeCell ref="A39:C39"/>
    <mergeCell ref="E38:G38"/>
    <mergeCell ref="H38:I38"/>
    <mergeCell ref="F39:G39"/>
    <mergeCell ref="H39:I39"/>
    <mergeCell ref="F37:H37"/>
    <mergeCell ref="A31:B31"/>
    <mergeCell ref="E31:H31"/>
    <mergeCell ref="A32:C32"/>
    <mergeCell ref="A33:C33"/>
    <mergeCell ref="A28:C28"/>
    <mergeCell ref="E28:H28"/>
    <mergeCell ref="A29:C29"/>
    <mergeCell ref="E29:H29"/>
    <mergeCell ref="A30:C30"/>
    <mergeCell ref="E30:H30"/>
    <mergeCell ref="A25:C25"/>
    <mergeCell ref="E25:H25"/>
    <mergeCell ref="A26:C26"/>
    <mergeCell ref="E26:H26"/>
    <mergeCell ref="A27:C27"/>
    <mergeCell ref="E27:H27"/>
    <mergeCell ref="A22:C22"/>
    <mergeCell ref="E22:I22"/>
    <mergeCell ref="A23:C23"/>
    <mergeCell ref="E23:H23"/>
    <mergeCell ref="A24:C24"/>
    <mergeCell ref="E24:H24"/>
    <mergeCell ref="A19:C19"/>
    <mergeCell ref="E19:G19"/>
    <mergeCell ref="A20:C20"/>
    <mergeCell ref="E20:G20"/>
    <mergeCell ref="A21:C21"/>
    <mergeCell ref="E21:G21"/>
    <mergeCell ref="A16:B16"/>
    <mergeCell ref="C16:F16"/>
    <mergeCell ref="G16:I16"/>
    <mergeCell ref="A17:D17"/>
    <mergeCell ref="E17:G17"/>
    <mergeCell ref="A18:C18"/>
    <mergeCell ref="E18:G18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G4:H5"/>
    <mergeCell ref="I4:I5"/>
    <mergeCell ref="G9:H9"/>
    <mergeCell ref="D9:F9"/>
    <mergeCell ref="A10:A11"/>
    <mergeCell ref="B10:C10"/>
    <mergeCell ref="D10:F11"/>
    <mergeCell ref="G10:I10"/>
    <mergeCell ref="B11:C11"/>
    <mergeCell ref="G11:H11"/>
    <mergeCell ref="F43:G43"/>
    <mergeCell ref="H43:I43"/>
    <mergeCell ref="H42:I42"/>
    <mergeCell ref="I35:I36"/>
    <mergeCell ref="F33:I33"/>
    <mergeCell ref="F32:H32"/>
    <mergeCell ref="A1:B1"/>
    <mergeCell ref="C1:F1"/>
    <mergeCell ref="A3:C3"/>
    <mergeCell ref="D3:F4"/>
    <mergeCell ref="A4:C5"/>
    <mergeCell ref="D5:F5"/>
    <mergeCell ref="G1:I1"/>
    <mergeCell ref="A2:D2"/>
    <mergeCell ref="G7:H7"/>
    <mergeCell ref="F2:I2"/>
    <mergeCell ref="B8:C8"/>
    <mergeCell ref="G8:H8"/>
    <mergeCell ref="D7:F7"/>
    <mergeCell ref="D8:F8"/>
    <mergeCell ref="G3:I3"/>
    <mergeCell ref="B6:C6"/>
    <mergeCell ref="D6:F6"/>
    <mergeCell ref="G6:I6"/>
  </mergeCells>
  <dataValidations count="2"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 xr:uid="{00000000-0002-0000-0800-000000000000}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.5% of base mortgage amount." sqref="D31" xr:uid="{00000000-0002-0000-0800-000001000000}">
      <formula1>0</formula1>
      <formula2>D28*0.015</formula2>
    </dataValidation>
  </dataValidations>
  <pageMargins left="0.25" right="0.25" top="0.25" bottom="0.2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21</vt:i4>
      </vt:variant>
    </vt:vector>
  </HeadingPairs>
  <TitlesOfParts>
    <vt:vector size="38" baseType="lpstr">
      <vt:lpstr>Acquisition or Construction</vt:lpstr>
      <vt:lpstr>Privacy Statement 1</vt:lpstr>
      <vt:lpstr>No Cash Out Refinance</vt:lpstr>
      <vt:lpstr>Privacy Statement 2</vt:lpstr>
      <vt:lpstr>Cash Out Refinance</vt:lpstr>
      <vt:lpstr>Privacy Statement 3</vt:lpstr>
      <vt:lpstr>Streamline with NO Appraisal</vt:lpstr>
      <vt:lpstr>Privacy Statement 4</vt:lpstr>
      <vt:lpstr>Streamline with Appraisal</vt:lpstr>
      <vt:lpstr>Privacy Statement 5</vt:lpstr>
      <vt:lpstr>Amortization &amp; Fee Schedule</vt:lpstr>
      <vt:lpstr>Privacy Statement 6</vt:lpstr>
      <vt:lpstr>Single Close Maximum Worksheet</vt:lpstr>
      <vt:lpstr>Privacy Statement 7</vt:lpstr>
      <vt:lpstr>Net Tangible Benefit Worksheet</vt:lpstr>
      <vt:lpstr>Privacy Statement 8</vt:lpstr>
      <vt:lpstr>Sheet1</vt:lpstr>
      <vt:lpstr>'Amortization &amp; Fee Schedule'!Beg_Bal</vt:lpstr>
      <vt:lpstr>'Acquisition or Construction'!Check14</vt:lpstr>
      <vt:lpstr>Cum_Int</vt:lpstr>
      <vt:lpstr>Data</vt:lpstr>
      <vt:lpstr>'Amortization &amp; Fee Schedule'!Extra_Pay</vt:lpstr>
      <vt:lpstr>Full_Print</vt:lpstr>
      <vt:lpstr>'Amortization &amp; Fee Schedule'!Int</vt:lpstr>
      <vt:lpstr>Interest_Rate</vt:lpstr>
      <vt:lpstr>Loan_Amount</vt:lpstr>
      <vt:lpstr>Loan_Start</vt:lpstr>
      <vt:lpstr>Loan_Years</vt:lpstr>
      <vt:lpstr>'Amortization &amp; Fee Schedule'!Num_Pmt_Per_Year</vt:lpstr>
      <vt:lpstr>Pay_Date</vt:lpstr>
      <vt:lpstr>'Amortization &amp; Fee Schedule'!Pay_Num</vt:lpstr>
      <vt:lpstr>'Amortization &amp; Fee Schedule'!Princ</vt:lpstr>
      <vt:lpstr>'Amortization &amp; Fee Schedule'!Sched_Pay</vt:lpstr>
      <vt:lpstr>'Amortization &amp; Fee Schedule'!Scheduled_Extra_Payments</vt:lpstr>
      <vt:lpstr>Scheduled_Interest_Rate</vt:lpstr>
      <vt:lpstr>'Amortization &amp; Fee Schedule'!Scheduled_Monthly_Payment</vt:lpstr>
      <vt:lpstr>Total_Interest</vt:lpstr>
      <vt:lpstr>'Amortization &amp; Fee Schedule'!Total_Pay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Milton, Vicki M</dc:creator>
  <cp:lastModifiedBy>HUD User</cp:lastModifiedBy>
  <cp:lastPrinted>2015-02-12T15:10:17Z</cp:lastPrinted>
  <dcterms:created xsi:type="dcterms:W3CDTF">2008-02-22T16:07:26Z</dcterms:created>
  <dcterms:modified xsi:type="dcterms:W3CDTF">2018-07-11T19:30:25Z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