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gov-my.sharepoint.com/personal/david_b_wilderman_hud_gov/Documents/My work/LIHTC-Affordable/LIHTC Pilot/"/>
    </mc:Choice>
  </mc:AlternateContent>
  <xr:revisionPtr revIDLastSave="0" documentId="8_{0A303DDA-C609-4D05-AA94-02BC6C96AC75}" xr6:coauthVersionLast="46" xr6:coauthVersionMax="46" xr10:uidLastSave="{00000000-0000-0000-0000-000000000000}"/>
  <bookViews>
    <workbookView xWindow="-108" yWindow="-108" windowWidth="30936" windowHeight="16896" tabRatio="869" xr2:uid="{00000000-000D-0000-FFFF-FFFF00000000}"/>
  </bookViews>
  <sheets>
    <sheet name="Cover Sheet" sheetId="2" r:id="rId1"/>
    <sheet name="Tab 1 Comp S&amp;U" sheetId="8" r:id="rId2"/>
    <sheet name="Tab 2 Equity Contribution Sched" sheetId="4" r:id="rId3"/>
    <sheet name="Tab 3 Net Equity Requirements" sheetId="5" r:id="rId4"/>
    <sheet name="Tab 4 Flow of Funds" sheetId="6" r:id="rId5"/>
    <sheet name="Tab5 RepairLimitCheck (f only)" sheetId="9" r:id="rId6"/>
  </sheets>
  <definedNames>
    <definedName name="_Order1" hidden="1">255</definedName>
    <definedName name="AccessDatabase" hidden="1">"C:\Due Diligence\Takeover.mdb"</definedName>
    <definedName name="countrybrook" hidden="1">{#N/A,#N/A,FALSE,"Data";#N/A,#N/A,FALSE,"Income";#N/A,#N/A,FALSE,"Loan Options ";#N/A,#N/A,FALSE,"Sources &amp; Uses";#N/A,#N/A,FALSE,"Spreadsheet";#N/A,#N/A,FALSE,"Notes";#N/A,#N/A,FALSE,"CashColl";#N/A,#N/A,FALSE,"Exit Strategy";#N/A,#N/A,FALSE,"Reserves";#N/A,#N/A,FALSE,"Immediate Repairs";#N/A,#N/A,FALSE,"Waivers &amp; Conditions"}</definedName>
    <definedName name="countrybrookirp" hidden="1">{#N/A,#N/A,TRUE,"Summary I";#N/A,#N/A,TRUE,"Summary II";#N/A,#N/A,TRUE,"Summary III";#N/A,#N/A,TRUE,"Sources &amp; Uses";#N/A,#N/A,TRUE,"Income";#N/A,#N/A,TRUE,"Expenses";#N/A,#N/A,TRUE,"Spreadsheet";#N/A,#N/A,TRUE,"CashColl";#N/A,#N/A,TRUE,"Reserves";#N/A,#N/A,TRUE,"Immediate Repairs";#N/A,#N/A,TRUE,"Loan Options ";#N/A,#N/A,TRUE,"Exit Strategy";#N/A,#N/A,TRUE,"Waivers &amp; Conditions";#N/A,#N/A,TRUE,"Signature Page"}</definedName>
    <definedName name="GURAL" hidden="1">{#N/A,#N/A,TRUE,"Summary I";#N/A,#N/A,TRUE,"Summary II";#N/A,#N/A,TRUE,"Summary III";#N/A,#N/A,TRUE,"Sources &amp; Uses";#N/A,#N/A,TRUE,"Income";#N/A,#N/A,TRUE,"Expenses";#N/A,#N/A,TRUE,"Spreadsheet";#N/A,#N/A,TRUE,"CashColl";#N/A,#N/A,TRUE,"Reserves";#N/A,#N/A,TRUE,"Immediate Repairs";#N/A,#N/A,TRUE,"Loan Options ";#N/A,#N/A,TRUE,"Exit Strategy";#N/A,#N/A,TRUE,"Waivers &amp; Conditions";#N/A,#N/A,TRUE,"Signature Page"}</definedName>
    <definedName name="Overview" hidden="1">{#N/A,#N/A,TRUE,"Summary I";#N/A,#N/A,TRUE,"Summary II";#N/A,#N/A,TRUE,"Summary III";#N/A,#N/A,TRUE,"Sources &amp; Uses";#N/A,#N/A,TRUE,"Income";#N/A,#N/A,TRUE,"Expenses";#N/A,#N/A,TRUE,"Spreadsheet";#N/A,#N/A,TRUE,"CashColl";#N/A,#N/A,TRUE,"Reserves";#N/A,#N/A,TRUE,"Immediate Repairs";#N/A,#N/A,TRUE,"Loan Options ";#N/A,#N/A,TRUE,"Exit Strategy";#N/A,#N/A,TRUE,"Waivers &amp; Conditions";#N/A,#N/A,TRUE,"Signature Page"}</definedName>
    <definedName name="_xlnm.Print_Area" localSheetId="0">'Cover Sheet'!$A$1:$L$35</definedName>
    <definedName name="_xlnm.Print_Area" localSheetId="1">'Tab 1 Comp S&amp;U'!$A$1:$K$72</definedName>
    <definedName name="_xlnm.Print_Area" localSheetId="2">'Tab 2 Equity Contribution Sched'!$B$1:$G$39</definedName>
    <definedName name="_xlnm.Print_Area" localSheetId="3">'Tab 3 Net Equity Requirements'!$A$1:$L$37</definedName>
    <definedName name="_xlnm.Print_Area" localSheetId="4">'Tab 4 Flow of Funds'!$A$1:$L$32</definedName>
    <definedName name="_xlnm.Print_Area" localSheetId="5">'Tab5 RepairLimitCheck (f only)'!$A$1:$H$36</definedName>
    <definedName name="REO" hidden="1">{#N/A,#N/A,TRUE,"Summary I";#N/A,#N/A,TRUE,"Summary II";#N/A,#N/A,TRUE,"Summary III";#N/A,#N/A,TRUE,"Sources &amp; Uses";#N/A,#N/A,TRUE,"Income";#N/A,#N/A,TRUE,"Pricing";#N/A,#N/A,TRUE,"Spreadsheet";#N/A,#N/A,TRUE,"Expenses";#N/A,#N/A,TRUE,"CashColl";#N/A,#N/A,TRUE,"Reserves";#N/A,#N/A,TRUE,"Immediate Repairs";#N/A,#N/A,TRUE,"Loan Options ";#N/A,#N/A,TRUE,"Exit Strategy";#N/A,#N/A,TRUE,"Waivers &amp; Conditions";#N/A,#N/A,TRUE,"Borr";#N/A,#N/A,TRUE,"KeyI";#N/A,#N/A,TRUE,"REOI";#N/A,#N/A,TRUE,"KeyII";#N/A,#N/A,TRUE,"REOII";#N/A,#N/A,TRUE,"Notes";#N/A,#N/A,TRUE,"Data";#N/A,#N/A,TRUE,"Signature Page"}</definedName>
    <definedName name="REOS" hidden="1">{#N/A,#N/A,FALSE,"Income";#N/A,#N/A,FALSE,"Expenses";#N/A,#N/A,FALSE,"Loan Options";#N/A,#N/A,FALSE,"Sources &amp; Uses";#N/A,#N/A,FALSE,"Spreadsheet";#N/A,#N/A,FALSE,"Exec. Summ";#N/A,#N/A,FALSE,"Bond ";#N/A,#N/A,FALSE,"Worksheet"}</definedName>
    <definedName name="wrn.FLSPM._.Schedules." hidden="1">{"Forecast model",#N/A,FALSE,"FLSPM";"UT tax deductions",#N/A,FALSE,"FLSPM";#N/A,#N/A,FALSE,"FLSPM Equity";#N/A,#N/A,FALSE,"FLSPM IRR"}</definedName>
    <definedName name="wrn.Lower._.Tier._.Analysis." hidden="1">{#N/A,#N/A,FALSE,"Summary";#N/A,#N/A,FALSE,"Sources and Uses";#N/A,#N/A,FALSE,"Qualified Basis - Cost Cert";#N/A,#N/A,FALSE,"Stabilized";#N/A,#N/A,FALSE,"Rent and Unit Mix";#N/A,#N/A,FALSE,"Proforma Operations";#N/A,#N/A,FALSE,"Lease-Up";#N/A,#N/A,FALSE,"Tax Credit Analysis";#N/A,#N/A,FALSE,"Buyer's IRR";#N/A,#N/A,FALSE,"EP&amp;TCS";#N/A,#N/A,FALSE,"Min. Gain Calc."}</definedName>
    <definedName name="wrn.Lower._.Tier._.Model." hidden="1">{#N/A,#N/A,FALSE,"Summary";#N/A,#N/A,FALSE,"Sources and Uses";#N/A,#N/A,FALSE,"Qualified Basis - Cost Cert";"Tax Credit Analysis",#N/A,FALSE,"Proforma Operations";"Stabilized Operations",#N/A,FALSE,"Proforma Operations";"15 Year Proforma",#N/A,FALSE,"Proforma Operations";#N/A,#N/A,FALSE,"Lease-Up";#N/A,#N/A,FALSE,"Buyer's IRR"}</definedName>
    <definedName name="wrn.Report._.1." hidden="1">{#N/A,#N/A,FALSE,"Summary";#N/A,#N/A,FALSE,"Qualified Basis - Cost Cert";#N/A,#N/A,FALSE,"Sources and Uses";#N/A,#N/A,FALSE,"Rent and Unit Mix";#N/A,#N/A,FALSE,"Stabilized";#N/A,#N/A,FALSE,"Proforma Operations";#N/A,#N/A,FALSE,"Lease-Up";#N/A,#N/A,FALSE,"Tax Credit Analysis";#N/A,#N/A,FALSE,"Buyer's IRR";#N/A,#N/A,FALSE,"EP&amp;TCS";#N/A,#N/A,FALSE,"Min. Gain Calc."}</definedName>
    <definedName name="wrn.Upper._.Tier._.Checklist." hidden="1">{#N/A,#N/A,FALSE,"Summary";#N/A,#N/A,FALSE,"Tax Credit Analysis";#N/A,#N/A,FALSE,"Proforma Operations";#N/A,#N/A,FALSE,"Lease-Up";#N/A,#N/A,FALSE,"Buyer's IRR"}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E20" i="9"/>
  <c r="E27" i="9" s="1"/>
  <c r="E26" i="9"/>
  <c r="E24" i="9"/>
  <c r="G8" i="5" l="1"/>
  <c r="B3" i="8" l="1"/>
  <c r="E23" i="9" l="1"/>
  <c r="E22" i="9"/>
  <c r="E21" i="9"/>
  <c r="A3" i="9"/>
  <c r="A1" i="9"/>
  <c r="E12" i="9"/>
  <c r="E14" i="9" s="1"/>
  <c r="E18" i="2" l="1"/>
  <c r="G6" i="5"/>
  <c r="G9" i="5"/>
  <c r="E29" i="9" l="1"/>
  <c r="E33" i="9"/>
  <c r="E28" i="9"/>
  <c r="B34" i="9"/>
  <c r="C26" i="8"/>
  <c r="C25" i="8"/>
  <c r="D34" i="8" l="1"/>
  <c r="D33" i="8"/>
  <c r="A4" i="9"/>
  <c r="J10" i="5" l="1"/>
  <c r="J6" i="5"/>
  <c r="E37" i="8"/>
  <c r="E19" i="8"/>
  <c r="J54" i="8" s="1"/>
  <c r="E49" i="8"/>
  <c r="E24" i="8"/>
  <c r="E29" i="8"/>
  <c r="E53" i="8"/>
  <c r="D36" i="4"/>
  <c r="E6" i="5" s="1"/>
  <c r="B3" i="4"/>
  <c r="B1" i="8"/>
  <c r="A3" i="6"/>
  <c r="B3" i="5"/>
  <c r="A1" i="6"/>
  <c r="G23" i="8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B1" i="4"/>
  <c r="B1" i="5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E30" i="4"/>
  <c r="E33" i="4"/>
  <c r="E24" i="4"/>
  <c r="E27" i="4"/>
  <c r="E21" i="4"/>
  <c r="E18" i="4" l="1"/>
  <c r="E15" i="4"/>
  <c r="E9" i="4"/>
  <c r="E12" i="4"/>
  <c r="E6" i="4"/>
  <c r="D30" i="8"/>
  <c r="D35" i="8"/>
  <c r="D32" i="8"/>
  <c r="D31" i="8"/>
  <c r="E8" i="5"/>
  <c r="E25" i="5"/>
  <c r="E10" i="5"/>
  <c r="E12" i="5" s="1"/>
  <c r="E21" i="5"/>
  <c r="E38" i="8"/>
  <c r="J19" i="8"/>
  <c r="E58" i="8" l="1"/>
  <c r="E62" i="8" s="1"/>
  <c r="J58" i="8" s="1"/>
  <c r="J49" i="8"/>
  <c r="J59" i="8" s="1"/>
  <c r="E36" i="4"/>
  <c r="E27" i="5"/>
  <c r="I6" i="5"/>
  <c r="K6" i="5" s="1"/>
  <c r="E23" i="5"/>
  <c r="J55" i="8"/>
  <c r="J56" i="8" s="1"/>
  <c r="E64" i="8" l="1"/>
  <c r="J51" i="8"/>
  <c r="J60" i="8"/>
  <c r="J62" i="8" s="1"/>
  <c r="E30" i="5"/>
  <c r="E26" i="5"/>
  <c r="E28" i="5" s="1"/>
  <c r="E32" i="5" l="1"/>
  <c r="I8" i="5" s="1"/>
  <c r="E35" i="5"/>
  <c r="I9" i="5" s="1"/>
  <c r="K9" i="5" s="1"/>
  <c r="I10" i="5" l="1"/>
  <c r="K10" i="5" s="1"/>
  <c r="K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Wellman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 drop down box to select SOA.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<sst xmlns="http://schemas.openxmlformats.org/spreadsheetml/2006/main" count="232" uniqueCount="207">
  <si>
    <t xml:space="preserve">Title &amp; Recording </t>
  </si>
  <si>
    <t>Total Mortgageable Uses</t>
  </si>
  <si>
    <t>Total - Non-Mortgagable Uses</t>
  </si>
  <si>
    <t>Garages</t>
  </si>
  <si>
    <t>All Other Buildings</t>
  </si>
  <si>
    <t>General Requirements</t>
  </si>
  <si>
    <t>Builder's Overhead</t>
  </si>
  <si>
    <t>Architect's Fee - Design</t>
  </si>
  <si>
    <t>Architect's Fee - Supervision</t>
  </si>
  <si>
    <t xml:space="preserve">Construction Term Interest </t>
  </si>
  <si>
    <t>FHA Mtg. Insurance Premium</t>
  </si>
  <si>
    <t>FHA Exam Fee</t>
  </si>
  <si>
    <t>AMPO (2%) (Sec. 202 Only)</t>
  </si>
  <si>
    <t>Total Estimated Development Cost</t>
  </si>
  <si>
    <t>Total Structures</t>
  </si>
  <si>
    <t>Builder's Profit</t>
  </si>
  <si>
    <t xml:space="preserve">Other Fees </t>
  </si>
  <si>
    <t xml:space="preserve">Insurance </t>
  </si>
  <si>
    <t>Financing Fee</t>
  </si>
  <si>
    <t>FHA Inspection Fee</t>
  </si>
  <si>
    <t xml:space="preserve">Cost Certification Audit </t>
  </si>
  <si>
    <t>Total Non-Mortgageable Uses</t>
  </si>
  <si>
    <t>S&amp;U Summary</t>
  </si>
  <si>
    <t>Unusual Land Improvements</t>
  </si>
  <si>
    <t>Other Land Improvements</t>
  </si>
  <si>
    <t>Total Land Improvements</t>
  </si>
  <si>
    <r>
      <t xml:space="preserve">Tab 1: </t>
    </r>
    <r>
      <rPr>
        <sz val="11"/>
        <color theme="1"/>
        <rFont val="Calibri"/>
        <family val="2"/>
        <scheme val="minor"/>
      </rPr>
      <t>Comprehensive Sources &amp; Uses</t>
    </r>
  </si>
  <si>
    <t>2264.G</t>
  </si>
  <si>
    <t>36a</t>
  </si>
  <si>
    <t>36b</t>
  </si>
  <si>
    <t>36c</t>
  </si>
  <si>
    <t>Total Fees</t>
  </si>
  <si>
    <t>Taxes</t>
  </si>
  <si>
    <t>Legal</t>
  </si>
  <si>
    <t>Organization</t>
  </si>
  <si>
    <t>Total Carrying Charges &amp; Financing</t>
  </si>
  <si>
    <t>Total Legal, Organization &amp; Audit Fees</t>
  </si>
  <si>
    <t>Other - Temporary Relocation</t>
  </si>
  <si>
    <t>73a</t>
  </si>
  <si>
    <t>73b</t>
  </si>
  <si>
    <t>73c</t>
  </si>
  <si>
    <t>Total Estimated Replacement Cost of Project</t>
  </si>
  <si>
    <t>Off-Site (if needed, Rehab Only)</t>
  </si>
  <si>
    <t>Warranted Price of Land (New Const. Only)</t>
  </si>
  <si>
    <t>No.</t>
  </si>
  <si>
    <t>Installment</t>
  </si>
  <si>
    <t>Amount</t>
  </si>
  <si>
    <t>% Paid</t>
  </si>
  <si>
    <t>First</t>
  </si>
  <si>
    <t>Second</t>
  </si>
  <si>
    <t>Third</t>
  </si>
  <si>
    <t>Fourth</t>
  </si>
  <si>
    <t>Fifth</t>
  </si>
  <si>
    <t>Sixth</t>
  </si>
  <si>
    <t>Seventh</t>
  </si>
  <si>
    <t xml:space="preserve">Total </t>
  </si>
  <si>
    <t>Total Equity</t>
  </si>
  <si>
    <t>Required %</t>
  </si>
  <si>
    <t>Max % Deduction for Net Equity Calc.</t>
  </si>
  <si>
    <t>Max $ Deduction for Net Equity</t>
  </si>
  <si>
    <t>Actual Deductions for Net Equity Calc.</t>
  </si>
  <si>
    <t>ILP Operating Reserve</t>
  </si>
  <si>
    <t>Total</t>
  </si>
  <si>
    <t>Amount for 65% Completion</t>
  </si>
  <si>
    <t>Amount for 100% Completion</t>
  </si>
  <si>
    <t>Total Equity (row 1)</t>
  </si>
  <si>
    <t>Less: Amount of 20% Installment (row 3)</t>
  </si>
  <si>
    <t>Net Equity</t>
  </si>
  <si>
    <t>Net Equity (row 23)</t>
  </si>
  <si>
    <t>Amount for Deduction (min of row 7 &amp; 16)</t>
  </si>
  <si>
    <t>Net Equity Calculations</t>
  </si>
  <si>
    <t>Benchmark</t>
  </si>
  <si>
    <t>20% of Total</t>
  </si>
  <si>
    <t>37.5% of Net</t>
  </si>
  <si>
    <t>62.5% of Net</t>
  </si>
  <si>
    <t>100% of Net</t>
  </si>
  <si>
    <t>INSERT FLOW OF FUNDS BEHIND THIS PAGE</t>
  </si>
  <si>
    <t>Row</t>
  </si>
  <si>
    <t>Minimum Required at Closing</t>
  </si>
  <si>
    <t>Source 7</t>
  </si>
  <si>
    <t>Source 8</t>
  </si>
  <si>
    <t>Source 9</t>
  </si>
  <si>
    <t>Source 10</t>
  </si>
  <si>
    <t>NMC 12</t>
  </si>
  <si>
    <t>NMC 13</t>
  </si>
  <si>
    <t>NMC 14</t>
  </si>
  <si>
    <t>NMC 15</t>
  </si>
  <si>
    <t>NMC 16</t>
  </si>
  <si>
    <t>NMC 17</t>
  </si>
  <si>
    <t>NMC 18</t>
  </si>
  <si>
    <t>NMC 19</t>
  </si>
  <si>
    <t>NMC 20</t>
  </si>
  <si>
    <t>NMC 21</t>
  </si>
  <si>
    <t>NMC 22</t>
  </si>
  <si>
    <t>NMC 23</t>
  </si>
  <si>
    <t>NMC 24</t>
  </si>
  <si>
    <t>NMC 25</t>
  </si>
  <si>
    <t>Instructions</t>
  </si>
  <si>
    <t>Major Conditions to be Met*</t>
  </si>
  <si>
    <t>* Full funding conditions can be found in Letter of Intent or Partnership Agreement</t>
  </si>
  <si>
    <t xml:space="preserve">    at Exhibit</t>
  </si>
  <si>
    <t>% for Construction Completion</t>
  </si>
  <si>
    <t>% for Final Endorsement</t>
  </si>
  <si>
    <t>Uses - Mortgageable Costs</t>
  </si>
  <si>
    <t>Uses - Non-Mortgageable Costs</t>
  </si>
  <si>
    <t xml:space="preserve"> Sources</t>
  </si>
  <si>
    <t>MORTGAGEABLE SOURCES &amp; USES</t>
  </si>
  <si>
    <t>NON-MORTGAGEABLE SOURCES &amp; USES</t>
  </si>
  <si>
    <t>Abc123</t>
  </si>
  <si>
    <t>Xyz789</t>
  </si>
  <si>
    <t>= Input cell</t>
  </si>
  <si>
    <t>= Calculated or static cell</t>
  </si>
  <si>
    <r>
      <t>Surplus/</t>
    </r>
    <r>
      <rPr>
        <b/>
        <sz val="11"/>
        <color rgb="FFFF0000"/>
        <rFont val="Calibri"/>
        <family val="2"/>
        <scheme val="minor"/>
      </rPr>
      <t>(Shortfall)</t>
    </r>
  </si>
  <si>
    <t>XXXXXXXX</t>
  </si>
  <si>
    <t>NM Source 5</t>
  </si>
  <si>
    <t>NM Source 6</t>
  </si>
  <si>
    <t>NM Source 7</t>
  </si>
  <si>
    <t>NM Source 8</t>
  </si>
  <si>
    <t>NM Source 9</t>
  </si>
  <si>
    <t>NM Source 10</t>
  </si>
  <si>
    <t>Total Development Costs</t>
  </si>
  <si>
    <t>Total Mortgageable  Sources</t>
  </si>
  <si>
    <t>Total Non-Mortgageable  Sources</t>
  </si>
  <si>
    <t>Tab 3: Net Equity Requirements</t>
  </si>
  <si>
    <t>Tab 4: Flow of Funds</t>
  </si>
  <si>
    <r>
      <t xml:space="preserve">Tab 3: </t>
    </r>
    <r>
      <rPr>
        <sz val="11"/>
        <color theme="1"/>
        <rFont val="Calibri"/>
        <family val="2"/>
        <scheme val="minor"/>
      </rPr>
      <t>Net Equity Requirements</t>
    </r>
  </si>
  <si>
    <r>
      <t xml:space="preserve">Tab 4: </t>
    </r>
    <r>
      <rPr>
        <sz val="11"/>
        <color theme="1"/>
        <rFont val="Calibri"/>
        <family val="2"/>
        <scheme val="minor"/>
      </rPr>
      <t>Flow of Funds</t>
    </r>
  </si>
  <si>
    <t>LIHTC Equity</t>
  </si>
  <si>
    <t>#123-45678</t>
  </si>
  <si>
    <t>Tab 1: Comprehensive Sources and Uses</t>
  </si>
  <si>
    <t>Ninth</t>
  </si>
  <si>
    <t>Tenth</t>
  </si>
  <si>
    <t>City, State</t>
  </si>
  <si>
    <t>Property Name</t>
  </si>
  <si>
    <t>Other Deduction 2</t>
  </si>
  <si>
    <t>Other Deduction 3</t>
  </si>
  <si>
    <t>HUD Loan</t>
  </si>
  <si>
    <t>Total For All Improvements (36c + 41 + 49)</t>
  </si>
  <si>
    <t>Total Mortgageable Sources</t>
  </si>
  <si>
    <t>Total Non-Mortgageable Sources</t>
  </si>
  <si>
    <t>Total Development Sources</t>
  </si>
  <si>
    <t>Cost Certification</t>
  </si>
  <si>
    <t>FNMA/GNMA Fee - Bond Cost of Issuance</t>
  </si>
  <si>
    <t>Source 3</t>
  </si>
  <si>
    <t>Source 4</t>
  </si>
  <si>
    <t>Source 5</t>
  </si>
  <si>
    <t>Source 6</t>
  </si>
  <si>
    <t>NM Source 3</t>
  </si>
  <si>
    <t>NM Source 4</t>
  </si>
  <si>
    <t>NMC 11</t>
  </si>
  <si>
    <t>NMC 26</t>
  </si>
  <si>
    <t>NMC 27</t>
  </si>
  <si>
    <t>Eighth</t>
  </si>
  <si>
    <t>Instruction comment does not show up when printed.</t>
  </si>
  <si>
    <t>Blue Text = Input or dropdown for section of the Act.</t>
  </si>
  <si>
    <t>SPRA/BSPRA or Developer Fee</t>
  </si>
  <si>
    <t>As-Is Value (Sub Rehab Only)</t>
  </si>
  <si>
    <t>Contingency (Sub Rehab Only)</t>
  </si>
  <si>
    <t>Other - DESCRIBE</t>
  </si>
  <si>
    <t>Estimated  $ Amounts*</t>
  </si>
  <si>
    <t>Meet Requirements?**</t>
  </si>
  <si>
    <r>
      <t xml:space="preserve">* Cell J9/J10 should be the cumulative amount of equity </t>
    </r>
    <r>
      <rPr>
        <b/>
        <i/>
        <u/>
        <sz val="11"/>
        <rFont val="Calibri"/>
        <family val="2"/>
        <scheme val="minor"/>
      </rPr>
      <t>and</t>
    </r>
    <r>
      <rPr>
        <i/>
        <sz val="11"/>
        <rFont val="Calibri"/>
        <family val="2"/>
        <scheme val="minor"/>
      </rPr>
      <t xml:space="preserve"> equity bridge loan.</t>
    </r>
  </si>
  <si>
    <t>Minimum % Requirements</t>
  </si>
  <si>
    <t>Minimum $ Requirements</t>
  </si>
  <si>
    <t>Tab 5: 223(f) Repair Limit Check</t>
  </si>
  <si>
    <t>High Cost Factor Location</t>
  </si>
  <si>
    <t>High Cost Factor %</t>
  </si>
  <si>
    <t>Base Repair Limit per Unit</t>
  </si>
  <si>
    <t>Maximum Amount of Repairs Calculation</t>
  </si>
  <si>
    <t>Construction Costs Calculation</t>
  </si>
  <si>
    <t>GC Overhead</t>
  </si>
  <si>
    <t>GC Profit</t>
  </si>
  <si>
    <t>Adjusted Base Repair Limit per Unit</t>
  </si>
  <si>
    <t>Number of Project Units</t>
  </si>
  <si>
    <t>Maximum Amount of Repairs</t>
  </si>
  <si>
    <t>Per Unit</t>
  </si>
  <si>
    <t>Costs</t>
  </si>
  <si>
    <t>NM Source 1</t>
  </si>
  <si>
    <t>NM Source 2</t>
  </si>
  <si>
    <t>NMC 9</t>
  </si>
  <si>
    <t>NMC 10</t>
  </si>
  <si>
    <t>NMC 1</t>
  </si>
  <si>
    <t>NMC 2</t>
  </si>
  <si>
    <t>NMC 3</t>
  </si>
  <si>
    <t>NMC 4</t>
  </si>
  <si>
    <t>NMC 5</t>
  </si>
  <si>
    <t>NMC 6</t>
  </si>
  <si>
    <t>NMC 7</t>
  </si>
  <si>
    <t>NMC 8</t>
  </si>
  <si>
    <r>
      <t>Cushion/</t>
    </r>
    <r>
      <rPr>
        <b/>
        <sz val="11"/>
        <color rgb="FFFF0000"/>
        <rFont val="Calibri"/>
        <family val="2"/>
        <scheme val="minor"/>
      </rPr>
      <t>(Excess)</t>
    </r>
  </si>
  <si>
    <t>Tab 2: Equity Contribution Schedule</t>
  </si>
  <si>
    <t>Less: Amount for Deduction (row 18)</t>
  </si>
  <si>
    <r>
      <t xml:space="preserve">** If the 62.5% requirement is not met, </t>
    </r>
    <r>
      <rPr>
        <b/>
        <i/>
        <u/>
        <sz val="11"/>
        <rFont val="Calibri"/>
        <family val="2"/>
        <scheme val="minor"/>
      </rPr>
      <t>but</t>
    </r>
    <r>
      <rPr>
        <i/>
        <sz val="11"/>
        <rFont val="Calibri"/>
        <family val="2"/>
        <scheme val="minor"/>
      </rPr>
      <t xml:space="preserve"> the cumulative 100% Net Equity estimated amount is </t>
    </r>
    <r>
      <rPr>
        <i/>
        <u/>
        <sz val="11"/>
        <rFont val="Calibri"/>
        <family val="2"/>
        <scheme val="minor"/>
      </rPr>
      <t>equal to or greater than</t>
    </r>
    <r>
      <rPr>
        <i/>
        <sz val="11"/>
        <rFont val="Calibri"/>
        <family val="2"/>
        <scheme val="minor"/>
      </rPr>
      <t xml:space="preserve"> the minimum required amount, then the Net Equity requirement is satisfied. </t>
    </r>
  </si>
  <si>
    <t>Delayed Developer Fee</t>
  </si>
  <si>
    <t>Deferred Developer Fee</t>
  </si>
  <si>
    <t>Hard Costs/Non-Critical Repairs</t>
  </si>
  <si>
    <t>Architect Fees</t>
  </si>
  <si>
    <t>Other Fees</t>
  </si>
  <si>
    <t>Assurance of Completion*</t>
  </si>
  <si>
    <t>of Completion must be included in the Executive Summary.</t>
  </si>
  <si>
    <t xml:space="preserve">*Disclosure for funding of the Assurance </t>
  </si>
  <si>
    <t>Bond Premium or Assurance of Completion</t>
  </si>
  <si>
    <t>HUD Form 92013-C</t>
  </si>
  <si>
    <t>223(f)</t>
  </si>
  <si>
    <t>223f insured loans with new LIHTCs must use Tab 5 Repair Limit Check.</t>
  </si>
  <si>
    <t>All other 223f insured loans use Repairs and Alterations Cost Worksheet MAP Guide Appdx  A.5.12.</t>
  </si>
  <si>
    <t>Instructions for Section 223(f) applications: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</si>
</sst>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/>
  </cellStyleXfs>
  <cellXfs count="25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Border="1" applyAlignment="1"/>
    <xf numFmtId="0" fontId="9" fillId="3" borderId="10" xfId="2" applyFont="1" applyFill="1" applyBorder="1" applyAlignment="1"/>
    <xf numFmtId="0" fontId="10" fillId="3" borderId="11" xfId="2" applyFont="1" applyFill="1" applyBorder="1"/>
    <xf numFmtId="0" fontId="10" fillId="3" borderId="0" xfId="2" applyFont="1" applyFill="1"/>
    <xf numFmtId="0" fontId="10" fillId="2" borderId="0" xfId="2" applyFont="1"/>
    <xf numFmtId="0" fontId="9" fillId="3" borderId="1" xfId="2" applyFont="1" applyFill="1" applyBorder="1" applyAlignment="1"/>
    <xf numFmtId="0" fontId="10" fillId="3" borderId="2" xfId="2" applyFont="1" applyFill="1" applyBorder="1"/>
    <xf numFmtId="0" fontId="9" fillId="3" borderId="21" xfId="2" applyFont="1" applyFill="1" applyBorder="1" applyAlignment="1"/>
    <xf numFmtId="0" fontId="10" fillId="3" borderId="23" xfId="2" applyFont="1" applyFill="1" applyBorder="1"/>
    <xf numFmtId="0" fontId="10" fillId="5" borderId="2" xfId="2" applyFont="1" applyFill="1" applyBorder="1"/>
    <xf numFmtId="0" fontId="10" fillId="3" borderId="0" xfId="2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10" fillId="2" borderId="0" xfId="2" applyFont="1" applyAlignment="1">
      <alignment vertical="center"/>
    </xf>
    <xf numFmtId="0" fontId="10" fillId="5" borderId="0" xfId="2" applyFont="1" applyFill="1" applyBorder="1"/>
    <xf numFmtId="0" fontId="10" fillId="5" borderId="0" xfId="2" applyFont="1" applyFill="1" applyBorder="1" applyAlignment="1">
      <alignment horizontal="center"/>
    </xf>
    <xf numFmtId="0" fontId="6" fillId="3" borderId="0" xfId="2" applyFont="1" applyFill="1"/>
    <xf numFmtId="0" fontId="3" fillId="7" borderId="7" xfId="2" applyFont="1" applyFill="1" applyBorder="1" applyAlignment="1">
      <alignment horizontal="center"/>
    </xf>
    <xf numFmtId="0" fontId="10" fillId="2" borderId="0" xfId="2" applyFont="1" applyBorder="1"/>
    <xf numFmtId="0" fontId="2" fillId="3" borderId="7" xfId="2" applyFont="1" applyFill="1" applyBorder="1" applyAlignment="1">
      <alignment horizontal="center"/>
    </xf>
    <xf numFmtId="5" fontId="11" fillId="7" borderId="2" xfId="2" applyNumberFormat="1" applyFont="1" applyFill="1" applyBorder="1" applyAlignment="1">
      <alignment horizontal="right"/>
    </xf>
    <xf numFmtId="0" fontId="10" fillId="2" borderId="5" xfId="2" applyFont="1" applyBorder="1"/>
    <xf numFmtId="0" fontId="10" fillId="5" borderId="1" xfId="2" applyFont="1" applyFill="1" applyBorder="1"/>
    <xf numFmtId="0" fontId="7" fillId="4" borderId="12" xfId="2" applyFont="1" applyFill="1" applyBorder="1" applyAlignment="1">
      <alignment horizontal="center"/>
    </xf>
    <xf numFmtId="0" fontId="10" fillId="2" borderId="1" xfId="2" applyFont="1" applyBorder="1" applyAlignment="1">
      <alignment horizontal="center"/>
    </xf>
    <xf numFmtId="0" fontId="10" fillId="3" borderId="0" xfId="2" applyFont="1" applyFill="1" applyBorder="1"/>
    <xf numFmtId="0" fontId="10" fillId="2" borderId="10" xfId="2" applyFont="1" applyBorder="1" applyAlignment="1">
      <alignment horizontal="center"/>
    </xf>
    <xf numFmtId="0" fontId="12" fillId="3" borderId="0" xfId="2" applyFont="1" applyFill="1" applyBorder="1"/>
    <xf numFmtId="0" fontId="9" fillId="3" borderId="0" xfId="2" applyFont="1" applyFill="1" applyBorder="1"/>
    <xf numFmtId="5" fontId="9" fillId="3" borderId="2" xfId="2" applyNumberFormat="1" applyFont="1" applyFill="1" applyBorder="1" applyAlignment="1">
      <alignment horizontal="right"/>
    </xf>
    <xf numFmtId="0" fontId="10" fillId="2" borderId="4" xfId="2" applyFont="1" applyBorder="1" applyAlignment="1">
      <alignment horizontal="center"/>
    </xf>
    <xf numFmtId="0" fontId="9" fillId="3" borderId="5" xfId="2" applyFont="1" applyFill="1" applyBorder="1"/>
    <xf numFmtId="0" fontId="10" fillId="3" borderId="12" xfId="2" quotePrefix="1" applyFont="1" applyFill="1" applyBorder="1" applyAlignment="1">
      <alignment horizontal="center"/>
    </xf>
    <xf numFmtId="0" fontId="9" fillId="3" borderId="15" xfId="2" applyFont="1" applyFill="1" applyBorder="1" applyAlignment="1">
      <alignment vertical="center"/>
    </xf>
    <xf numFmtId="6" fontId="9" fillId="3" borderId="13" xfId="2" applyNumberFormat="1" applyFont="1" applyFill="1" applyBorder="1" applyAlignment="1">
      <alignment vertical="center"/>
    </xf>
    <xf numFmtId="0" fontId="10" fillId="3" borderId="12" xfId="2" quotePrefix="1" applyFont="1" applyFill="1" applyBorder="1" applyAlignment="1">
      <alignment horizontal="center" vertical="center"/>
    </xf>
    <xf numFmtId="0" fontId="10" fillId="5" borderId="4" xfId="2" applyFont="1" applyFill="1" applyBorder="1"/>
    <xf numFmtId="0" fontId="10" fillId="5" borderId="5" xfId="2" applyFont="1" applyFill="1" applyBorder="1" applyAlignment="1">
      <alignment horizontal="center"/>
    </xf>
    <xf numFmtId="0" fontId="10" fillId="5" borderId="5" xfId="2" applyFont="1" applyFill="1" applyBorder="1"/>
    <xf numFmtId="0" fontId="10" fillId="5" borderId="6" xfId="2" applyFont="1" applyFill="1" applyBorder="1"/>
    <xf numFmtId="0" fontId="10" fillId="2" borderId="0" xfId="2" applyFont="1" applyAlignment="1">
      <alignment horizontal="center"/>
    </xf>
    <xf numFmtId="0" fontId="11" fillId="7" borderId="1" xfId="2" applyFont="1" applyFill="1" applyBorder="1" applyAlignment="1">
      <alignment horizontal="left"/>
    </xf>
    <xf numFmtId="0" fontId="11" fillId="7" borderId="0" xfId="2" applyFont="1" applyFill="1" applyBorder="1"/>
    <xf numFmtId="0" fontId="11" fillId="3" borderId="0" xfId="2" applyFont="1" applyFill="1" applyBorder="1"/>
    <xf numFmtId="5" fontId="14" fillId="7" borderId="2" xfId="2" applyNumberFormat="1" applyFont="1" applyFill="1" applyBorder="1" applyAlignment="1">
      <alignment horizontal="right"/>
    </xf>
    <xf numFmtId="0" fontId="9" fillId="2" borderId="1" xfId="2" applyFont="1" applyBorder="1"/>
    <xf numFmtId="0" fontId="9" fillId="2" borderId="0" xfId="2" applyFont="1" applyBorder="1"/>
    <xf numFmtId="5" fontId="9" fillId="2" borderId="2" xfId="2" applyNumberFormat="1" applyFont="1" applyBorder="1"/>
    <xf numFmtId="0" fontId="10" fillId="2" borderId="1" xfId="2" applyFont="1" applyBorder="1"/>
    <xf numFmtId="0" fontId="10" fillId="2" borderId="2" xfId="2" applyFont="1" applyBorder="1"/>
    <xf numFmtId="0" fontId="15" fillId="3" borderId="0" xfId="2" applyFont="1" applyFill="1" applyBorder="1"/>
    <xf numFmtId="5" fontId="15" fillId="3" borderId="2" xfId="2" applyNumberFormat="1" applyFont="1" applyFill="1" applyBorder="1" applyAlignment="1">
      <alignment horizontal="right"/>
    </xf>
    <xf numFmtId="5" fontId="10" fillId="2" borderId="2" xfId="2" applyNumberFormat="1" applyFont="1" applyBorder="1"/>
    <xf numFmtId="0" fontId="12" fillId="2" borderId="1" xfId="2" applyFont="1" applyBorder="1"/>
    <xf numFmtId="0" fontId="12" fillId="2" borderId="0" xfId="2" applyFont="1" applyBorder="1"/>
    <xf numFmtId="5" fontId="12" fillId="2" borderId="2" xfId="2" applyNumberFormat="1" applyFont="1" applyBorder="1"/>
    <xf numFmtId="0" fontId="9" fillId="2" borderId="4" xfId="2" applyFont="1" applyBorder="1"/>
    <xf numFmtId="0" fontId="9" fillId="2" borderId="5" xfId="2" applyFont="1" applyBorder="1"/>
    <xf numFmtId="6" fontId="9" fillId="2" borderId="6" xfId="2" applyNumberFormat="1" applyFont="1" applyBorder="1"/>
    <xf numFmtId="0" fontId="9" fillId="3" borderId="0" xfId="2" applyFont="1" applyFill="1" applyAlignment="1"/>
    <xf numFmtId="0" fontId="5" fillId="0" borderId="0" xfId="0" applyFont="1"/>
    <xf numFmtId="0" fontId="6" fillId="3" borderId="0" xfId="2" applyFont="1" applyFill="1" applyAlignment="1"/>
    <xf numFmtId="0" fontId="16" fillId="4" borderId="7" xfId="0" applyFont="1" applyFill="1" applyBorder="1" applyAlignment="1">
      <alignment horizontal="center"/>
    </xf>
    <xf numFmtId="0" fontId="11" fillId="7" borderId="7" xfId="0" applyFont="1" applyFill="1" applyBorder="1" applyAlignment="1">
      <alignment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1" fillId="7" borderId="0" xfId="0" applyFont="1" applyFill="1" applyBorder="1"/>
    <xf numFmtId="0" fontId="0" fillId="3" borderId="10" xfId="0" applyFont="1" applyFill="1" applyBorder="1"/>
    <xf numFmtId="0" fontId="9" fillId="3" borderId="11" xfId="2" applyFont="1" applyFill="1" applyBorder="1" applyAlignment="1"/>
    <xf numFmtId="0" fontId="0" fillId="0" borderId="0" xfId="0" applyFont="1"/>
    <xf numFmtId="0" fontId="0" fillId="3" borderId="1" xfId="0" applyFont="1" applyFill="1" applyBorder="1"/>
    <xf numFmtId="0" fontId="9" fillId="3" borderId="2" xfId="2" applyFont="1" applyFill="1" applyBorder="1" applyAlignment="1"/>
    <xf numFmtId="0" fontId="0" fillId="3" borderId="21" xfId="0" applyFont="1" applyFill="1" applyBorder="1"/>
    <xf numFmtId="0" fontId="9" fillId="3" borderId="23" xfId="2" applyFont="1" applyFill="1" applyBorder="1" applyAlignment="1"/>
    <xf numFmtId="0" fontId="7" fillId="4" borderId="1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/>
    <xf numFmtId="6" fontId="10" fillId="0" borderId="2" xfId="0" applyNumberFormat="1" applyFont="1" applyBorder="1"/>
    <xf numFmtId="0" fontId="0" fillId="0" borderId="7" xfId="0" applyFont="1" applyBorder="1" applyAlignment="1">
      <alignment horizontal="center"/>
    </xf>
    <xf numFmtId="6" fontId="0" fillId="0" borderId="7" xfId="0" applyNumberFormat="1" applyFont="1" applyBorder="1" applyAlignment="1">
      <alignment horizontal="center"/>
    </xf>
    <xf numFmtId="164" fontId="11" fillId="7" borderId="7" xfId="0" applyNumberFormat="1" applyFont="1" applyFill="1" applyBorder="1" applyAlignment="1">
      <alignment horizontal="center"/>
    </xf>
    <xf numFmtId="0" fontId="12" fillId="0" borderId="0" xfId="0" applyFont="1" applyBorder="1"/>
    <xf numFmtId="9" fontId="12" fillId="0" borderId="2" xfId="0" applyNumberFormat="1" applyFont="1" applyBorder="1"/>
    <xf numFmtId="0" fontId="0" fillId="6" borderId="8" xfId="0" applyFont="1" applyFill="1" applyBorder="1"/>
    <xf numFmtId="0" fontId="0" fillId="6" borderId="3" xfId="0" applyFont="1" applyFill="1" applyBorder="1"/>
    <xf numFmtId="0" fontId="0" fillId="6" borderId="9" xfId="0" applyFont="1" applyFill="1" applyBorder="1"/>
    <xf numFmtId="0" fontId="9" fillId="0" borderId="0" xfId="0" applyFont="1" applyBorder="1"/>
    <xf numFmtId="6" fontId="9" fillId="0" borderId="2" xfId="0" applyNumberFormat="1" applyFont="1" applyBorder="1"/>
    <xf numFmtId="0" fontId="10" fillId="0" borderId="2" xfId="0" applyFont="1" applyBorder="1"/>
    <xf numFmtId="0" fontId="2" fillId="0" borderId="7" xfId="0" applyFont="1" applyFill="1" applyBorder="1" applyAlignment="1">
      <alignment horizontal="center"/>
    </xf>
    <xf numFmtId="6" fontId="2" fillId="0" borderId="7" xfId="0" applyNumberFormat="1" applyFont="1" applyBorder="1" applyAlignment="1">
      <alignment horizontal="center"/>
    </xf>
    <xf numFmtId="0" fontId="15" fillId="0" borderId="0" xfId="0" applyFont="1" applyBorder="1"/>
    <xf numFmtId="9" fontId="10" fillId="3" borderId="0" xfId="0" applyNumberFormat="1" applyFont="1" applyFill="1" applyBorder="1"/>
    <xf numFmtId="6" fontId="11" fillId="7" borderId="2" xfId="0" applyNumberFormat="1" applyFont="1" applyFill="1" applyBorder="1"/>
    <xf numFmtId="0" fontId="9" fillId="0" borderId="16" xfId="0" applyFont="1" applyBorder="1"/>
    <xf numFmtId="6" fontId="9" fillId="0" borderId="20" xfId="0" applyNumberFormat="1" applyFont="1" applyBorder="1"/>
    <xf numFmtId="6" fontId="12" fillId="0" borderId="2" xfId="0" applyNumberFormat="1" applyFont="1" applyBorder="1"/>
    <xf numFmtId="10" fontId="10" fillId="0" borderId="2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6" fontId="9" fillId="0" borderId="6" xfId="0" applyNumberFormat="1" applyFont="1" applyBorder="1"/>
    <xf numFmtId="0" fontId="0" fillId="0" borderId="0" xfId="0" applyFont="1" applyAlignment="1">
      <alignment horizontal="center"/>
    </xf>
    <xf numFmtId="0" fontId="9" fillId="8" borderId="12" xfId="2" applyFont="1" applyFill="1" applyBorder="1" applyAlignment="1">
      <alignment horizontal="center"/>
    </xf>
    <xf numFmtId="0" fontId="9" fillId="2" borderId="1" xfId="2" applyFont="1" applyBorder="1" applyAlignment="1">
      <alignment horizontal="center"/>
    </xf>
    <xf numFmtId="0" fontId="10" fillId="7" borderId="0" xfId="2" applyFont="1" applyFill="1" applyBorder="1"/>
    <xf numFmtId="5" fontId="5" fillId="0" borderId="0" xfId="0" applyNumberFormat="1" applyFont="1"/>
    <xf numFmtId="10" fontId="10" fillId="3" borderId="0" xfId="1" applyNumberFormat="1" applyFont="1" applyFill="1" applyBorder="1" applyAlignment="1">
      <alignment horizontal="center"/>
    </xf>
    <xf numFmtId="0" fontId="9" fillId="2" borderId="1" xfId="2" applyFont="1" applyBorder="1" applyAlignment="1">
      <alignment horizontal="left"/>
    </xf>
    <xf numFmtId="0" fontId="11" fillId="7" borderId="7" xfId="0" quotePrefix="1" applyFont="1" applyFill="1" applyBorder="1" applyAlignment="1">
      <alignment wrapText="1"/>
    </xf>
    <xf numFmtId="5" fontId="10" fillId="3" borderId="0" xfId="2" applyNumberFormat="1" applyFont="1" applyFill="1"/>
    <xf numFmtId="5" fontId="0" fillId="0" borderId="0" xfId="0" applyNumberFormat="1" applyFont="1"/>
    <xf numFmtId="0" fontId="12" fillId="3" borderId="0" xfId="2" applyNumberFormat="1" applyFont="1" applyFill="1" applyBorder="1"/>
    <xf numFmtId="0" fontId="13" fillId="3" borderId="0" xfId="2" quotePrefix="1" applyFont="1" applyFill="1"/>
    <xf numFmtId="0" fontId="8" fillId="0" borderId="0" xfId="0" applyFont="1"/>
    <xf numFmtId="0" fontId="13" fillId="0" borderId="0" xfId="0" applyFont="1"/>
    <xf numFmtId="5" fontId="11" fillId="7" borderId="2" xfId="2" quotePrefix="1" applyNumberFormat="1" applyFont="1" applyFill="1" applyBorder="1" applyAlignment="1">
      <alignment horizontal="right"/>
    </xf>
    <xf numFmtId="0" fontId="9" fillId="3" borderId="24" xfId="2" applyFont="1" applyFill="1" applyBorder="1"/>
    <xf numFmtId="7" fontId="9" fillId="3" borderId="25" xfId="2" applyNumberFormat="1" applyFont="1" applyFill="1" applyBorder="1" applyAlignment="1">
      <alignment horizontal="right"/>
    </xf>
    <xf numFmtId="0" fontId="5" fillId="3" borderId="0" xfId="2" applyFont="1" applyFill="1" applyBorder="1"/>
    <xf numFmtId="0" fontId="9" fillId="3" borderId="26" xfId="2" applyFont="1" applyFill="1" applyBorder="1" applyAlignment="1">
      <alignment horizontal="left"/>
    </xf>
    <xf numFmtId="0" fontId="10" fillId="2" borderId="24" xfId="2" applyFont="1" applyBorder="1"/>
    <xf numFmtId="5" fontId="9" fillId="3" borderId="25" xfId="2" applyNumberFormat="1" applyFont="1" applyFill="1" applyBorder="1" applyAlignment="1">
      <alignment horizontal="right"/>
    </xf>
    <xf numFmtId="0" fontId="10" fillId="5" borderId="27" xfId="2" applyFont="1" applyFill="1" applyBorder="1"/>
    <xf numFmtId="0" fontId="10" fillId="5" borderId="28" xfId="2" applyFont="1" applyFill="1" applyBorder="1"/>
    <xf numFmtId="0" fontId="10" fillId="5" borderId="20" xfId="2" applyFont="1" applyFill="1" applyBorder="1"/>
    <xf numFmtId="0" fontId="10" fillId="5" borderId="10" xfId="2" applyFont="1" applyFill="1" applyBorder="1"/>
    <xf numFmtId="0" fontId="10" fillId="5" borderId="14" xfId="2" applyFont="1" applyFill="1" applyBorder="1"/>
    <xf numFmtId="0" fontId="10" fillId="5" borderId="11" xfId="2" applyFont="1" applyFill="1" applyBorder="1"/>
    <xf numFmtId="165" fontId="19" fillId="3" borderId="0" xfId="1" applyNumberFormat="1" applyFont="1" applyFill="1" applyBorder="1"/>
    <xf numFmtId="0" fontId="10" fillId="3" borderId="29" xfId="2" applyFont="1" applyFill="1" applyBorder="1"/>
    <xf numFmtId="0" fontId="10" fillId="3" borderId="16" xfId="2" applyFont="1" applyFill="1" applyBorder="1"/>
    <xf numFmtId="0" fontId="10" fillId="3" borderId="30" xfId="2" applyFont="1" applyFill="1" applyBorder="1"/>
    <xf numFmtId="0" fontId="10" fillId="3" borderId="31" xfId="2" applyFont="1" applyFill="1" applyBorder="1"/>
    <xf numFmtId="0" fontId="10" fillId="3" borderId="32" xfId="2" applyFont="1" applyFill="1" applyBorder="1"/>
    <xf numFmtId="0" fontId="10" fillId="3" borderId="33" xfId="2" applyFont="1" applyFill="1" applyBorder="1"/>
    <xf numFmtId="0" fontId="10" fillId="3" borderId="22" xfId="2" applyFont="1" applyFill="1" applyBorder="1"/>
    <xf numFmtId="0" fontId="10" fillId="3" borderId="34" xfId="2" applyFont="1" applyFill="1" applyBorder="1"/>
    <xf numFmtId="0" fontId="9" fillId="3" borderId="0" xfId="2" applyFont="1" applyFill="1" applyBorder="1" applyAlignment="1">
      <alignment horizontal="center"/>
    </xf>
    <xf numFmtId="0" fontId="20" fillId="5" borderId="0" xfId="2" applyFont="1" applyFill="1" applyBorder="1"/>
    <xf numFmtId="0" fontId="11" fillId="7" borderId="7" xfId="0" applyFont="1" applyFill="1" applyBorder="1" applyAlignment="1">
      <alignment horizontal="left" wrapText="1"/>
    </xf>
    <xf numFmtId="0" fontId="0" fillId="0" borderId="0" xfId="0" applyBorder="1"/>
    <xf numFmtId="0" fontId="0" fillId="0" borderId="0" xfId="0" applyFill="1" applyBorder="1"/>
    <xf numFmtId="0" fontId="22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Font="1" applyFill="1" applyBorder="1"/>
    <xf numFmtId="0" fontId="2" fillId="0" borderId="16" xfId="0" applyFont="1" applyFill="1" applyBorder="1"/>
    <xf numFmtId="0" fontId="23" fillId="0" borderId="0" xfId="0" applyFont="1" applyFill="1" applyBorder="1" applyAlignment="1">
      <alignment horizontal="center"/>
    </xf>
    <xf numFmtId="0" fontId="0" fillId="0" borderId="29" xfId="0" applyBorder="1"/>
    <xf numFmtId="0" fontId="0" fillId="0" borderId="16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3" fillId="0" borderId="22" xfId="0" applyFont="1" applyFill="1" applyBorder="1"/>
    <xf numFmtId="0" fontId="2" fillId="0" borderId="22" xfId="0" applyFont="1" applyFill="1" applyBorder="1"/>
    <xf numFmtId="164" fontId="2" fillId="0" borderId="22" xfId="0" applyNumberFormat="1" applyFont="1" applyBorder="1" applyAlignment="1">
      <alignment horizontal="left"/>
    </xf>
    <xf numFmtId="0" fontId="0" fillId="0" borderId="22" xfId="0" applyBorder="1"/>
    <xf numFmtId="0" fontId="0" fillId="0" borderId="34" xfId="0" applyBorder="1"/>
    <xf numFmtId="0" fontId="23" fillId="0" borderId="0" xfId="0" applyFont="1" applyFill="1" applyBorder="1" applyAlignment="1">
      <alignment horizontal="left"/>
    </xf>
    <xf numFmtId="164" fontId="11" fillId="7" borderId="0" xfId="1" applyNumberFormat="1" applyFont="1" applyFill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9" fillId="3" borderId="0" xfId="2" applyFont="1" applyFill="1" applyBorder="1" applyAlignment="1"/>
    <xf numFmtId="0" fontId="6" fillId="3" borderId="0" xfId="0" applyFont="1" applyFill="1" applyBorder="1"/>
    <xf numFmtId="0" fontId="11" fillId="7" borderId="0" xfId="0" applyFont="1" applyFill="1" applyBorder="1" applyAlignment="1">
      <alignment horizontal="center"/>
    </xf>
    <xf numFmtId="9" fontId="11" fillId="7" borderId="0" xfId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1" fillId="7" borderId="0" xfId="0" applyNumberFormat="1" applyFont="1" applyFill="1" applyBorder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6" fontId="2" fillId="0" borderId="0" xfId="0" applyNumberFormat="1" applyFont="1" applyFill="1" applyBorder="1"/>
    <xf numFmtId="6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7" borderId="0" xfId="0" applyFont="1" applyFill="1"/>
    <xf numFmtId="5" fontId="11" fillId="7" borderId="0" xfId="0" applyNumberFormat="1" applyFont="1" applyFill="1" applyAlignment="1">
      <alignment horizontal="center"/>
    </xf>
    <xf numFmtId="0" fontId="24" fillId="0" borderId="31" xfId="0" quotePrefix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4" borderId="12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9" fillId="8" borderId="12" xfId="2" applyFont="1" applyFill="1" applyBorder="1" applyAlignment="1">
      <alignment horizontal="center" vertical="center"/>
    </xf>
    <xf numFmtId="0" fontId="9" fillId="8" borderId="15" xfId="2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22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7" fillId="4" borderId="15" xfId="2" applyFont="1" applyFill="1" applyBorder="1" applyAlignment="1">
      <alignment horizontal="center"/>
    </xf>
    <xf numFmtId="0" fontId="7" fillId="4" borderId="13" xfId="2" applyFont="1" applyFill="1" applyBorder="1" applyAlignment="1">
      <alignment horizontal="center"/>
    </xf>
    <xf numFmtId="0" fontId="8" fillId="2" borderId="0" xfId="2" applyFont="1" applyAlignment="1">
      <alignment horizontal="left" wrapText="1"/>
    </xf>
    <xf numFmtId="0" fontId="9" fillId="8" borderId="15" xfId="2" applyFont="1" applyFill="1" applyBorder="1" applyAlignment="1">
      <alignment horizontal="center"/>
    </xf>
    <xf numFmtId="0" fontId="9" fillId="8" borderId="13" xfId="2" applyFont="1" applyFill="1" applyBorder="1" applyAlignment="1">
      <alignment horizontal="center"/>
    </xf>
    <xf numFmtId="0" fontId="9" fillId="8" borderId="12" xfId="2" applyFont="1" applyFill="1" applyBorder="1" applyAlignment="1">
      <alignment horizontal="center"/>
    </xf>
    <xf numFmtId="10" fontId="10" fillId="3" borderId="17" xfId="1" applyNumberFormat="1" applyFont="1" applyFill="1" applyBorder="1" applyAlignment="1">
      <alignment horizontal="center" vertical="center" wrapText="1"/>
    </xf>
    <xf numFmtId="10" fontId="10" fillId="3" borderId="18" xfId="1" applyNumberFormat="1" applyFont="1" applyFill="1" applyBorder="1" applyAlignment="1">
      <alignment horizontal="center" vertical="center" wrapText="1"/>
    </xf>
    <xf numFmtId="10" fontId="10" fillId="3" borderId="19" xfId="1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21" xfId="2" applyFont="1" applyFill="1" applyBorder="1" applyAlignment="1">
      <alignment horizontal="center"/>
    </xf>
    <xf numFmtId="0" fontId="9" fillId="3" borderId="23" xfId="2" applyFont="1" applyFill="1" applyBorder="1" applyAlignment="1">
      <alignment horizontal="center"/>
    </xf>
    <xf numFmtId="164" fontId="11" fillId="7" borderId="17" xfId="0" applyNumberFormat="1" applyFont="1" applyFill="1" applyBorder="1" applyAlignment="1">
      <alignment horizontal="center" vertical="center" wrapText="1"/>
    </xf>
    <xf numFmtId="164" fontId="11" fillId="7" borderId="18" xfId="0" applyNumberFormat="1" applyFont="1" applyFill="1" applyBorder="1" applyAlignment="1">
      <alignment horizontal="center" vertical="center" wrapText="1"/>
    </xf>
    <xf numFmtId="164" fontId="11" fillId="7" borderId="19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20" fillId="5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Normal_LakeView Underwriters Proforma 5-20-10" xfId="2" xr:uid="{00000000-0005-0000-0000-000001000000}"/>
    <cellStyle name="Percent" xfId="1" builtinId="5"/>
  </cellStyles>
  <dxfs count="3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ont>
        <color auto="1"/>
      </font>
      <fill>
        <patternFill patternType="darkUp">
          <fgColor theme="2" tint="-9.9948118533890809E-2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0000"/>
      <color rgb="FF0000FF"/>
      <color rgb="FFFFFFCC"/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287389</xdr:colOff>
      <xdr:row>62</xdr:row>
      <xdr:rowOff>119944</xdr:rowOff>
    </xdr:from>
    <xdr:to>
      <xdr:col>10</xdr:col>
      <xdr:colOff>0</xdr:colOff>
      <xdr:row>71</xdr:row>
      <xdr:rowOff>42333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58833" y="10936111"/>
          <a:ext cx="4249334" cy="169333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>
              <a:solidFill>
                <a:srgbClr val="0000FF"/>
              </a:solidFill>
            </a:rPr>
            <a:t>Comments</a:t>
          </a:r>
          <a:endParaRPr lang="en-US" sz="1200" b="1" u="none">
            <a:solidFill>
              <a:srgbClr val="0000FF"/>
            </a:solidFill>
          </a:endParaRPr>
        </a:p>
        <a:p>
          <a:endParaRPr lang="en-US" sz="1200" u="none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797277</xdr:colOff>
      <xdr:row>65</xdr:row>
      <xdr:rowOff>1</xdr:rowOff>
    </xdr:from>
    <xdr:to>
      <xdr:col>5</xdr:col>
      <xdr:colOff>112888</xdr:colOff>
      <xdr:row>71</xdr:row>
      <xdr:rowOff>49389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97277" y="11415890"/>
          <a:ext cx="5087055" cy="122061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1" u="sng">
              <a:solidFill>
                <a:srgbClr val="FF0000"/>
              </a:solidFill>
            </a:rPr>
            <a:t>Instructions</a:t>
          </a:r>
          <a:endParaRPr lang="en-US" sz="1200" b="1" i="1" u="none">
            <a:solidFill>
              <a:srgbClr val="FF0000"/>
            </a:solidFill>
          </a:endParaRPr>
        </a:p>
        <a:p>
          <a:r>
            <a:rPr lang="en-US" sz="1200" i="1" u="none">
              <a:solidFill>
                <a:srgbClr val="FF0000"/>
              </a:solidFill>
            </a:rPr>
            <a:t>1.</a:t>
          </a:r>
          <a:r>
            <a:rPr lang="en-US" sz="1200" i="1" u="none" baseline="0">
              <a:solidFill>
                <a:srgbClr val="FF0000"/>
              </a:solidFill>
            </a:rPr>
            <a:t> A LIHTC Summary Report should be sumbitted with the  Firm Application. </a:t>
          </a:r>
        </a:p>
        <a:p>
          <a:r>
            <a:rPr lang="en-US" sz="1200" i="1" u="none" baseline="0">
              <a:solidFill>
                <a:srgbClr val="FF0000"/>
              </a:solidFill>
            </a:rPr>
            <a:t>2. A new LIHTC Summary Report should accompany any amendment request for change to any to the following: loan amount, interest rate, any mortgageable cost, Working Capital, Operating Deficit Escrow, Demolition, or Offsite Cost. </a:t>
          </a:r>
          <a:endParaRPr lang="en-US" sz="1200" i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14111</xdr:colOff>
      <xdr:row>9</xdr:row>
      <xdr:rowOff>183444</xdr:rowOff>
    </xdr:from>
    <xdr:to>
      <xdr:col>15</xdr:col>
      <xdr:colOff>254000</xdr:colOff>
      <xdr:row>51</xdr:row>
      <xdr:rowOff>49388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913055" y="1862666"/>
          <a:ext cx="2144889" cy="7034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1.</a:t>
          </a:r>
          <a:r>
            <a:rPr lang="en-US" sz="1100" baseline="0">
              <a:solidFill>
                <a:srgbClr val="FF0000"/>
              </a:solidFill>
            </a:rPr>
            <a:t> For 223(f)s, certain mortgageable cost cells are grayed out as these are N/A for an (f).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5</xdr:row>
      <xdr:rowOff>114300</xdr:rowOff>
    </xdr:from>
    <xdr:to>
      <xdr:col>11</xdr:col>
      <xdr:colOff>139700</xdr:colOff>
      <xdr:row>20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347200" y="1035050"/>
          <a:ext cx="1974850" cy="278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1. Input only most signficant funding conditions.</a:t>
          </a: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2. Unused  rows may be hidden.</a:t>
          </a:r>
        </a:p>
        <a:p>
          <a:endParaRPr lang="en-US" sz="1100">
            <a:solidFill>
              <a:srgbClr val="FF0000"/>
            </a:solidFill>
          </a:endParaRPr>
        </a:p>
        <a:p>
          <a:r>
            <a:rPr lang="en-US" sz="1100">
              <a:solidFill>
                <a:srgbClr val="FF0000"/>
              </a:solidFill>
            </a:rPr>
            <a:t>3.Unused</a:t>
          </a:r>
          <a:r>
            <a:rPr lang="en-US" sz="1100" baseline="0">
              <a:solidFill>
                <a:srgbClr val="FF0000"/>
              </a:solidFill>
            </a:rPr>
            <a:t> rows can be hidden or </a:t>
          </a:r>
        </a:p>
        <a:p>
          <a:r>
            <a:rPr lang="en-US" sz="1100" baseline="0">
              <a:solidFill>
                <a:srgbClr val="FF0000"/>
              </a:solidFill>
            </a:rPr>
            <a:t>unhidden as needed. Space for up to 10 installments is provided.</a:t>
          </a: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3529</xdr:colOff>
      <xdr:row>14</xdr:row>
      <xdr:rowOff>91722</xdr:rowOff>
    </xdr:from>
    <xdr:to>
      <xdr:col>11</xdr:col>
      <xdr:colOff>43745</xdr:colOff>
      <xdr:row>22</xdr:row>
      <xdr:rowOff>77610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147029" y="2857500"/>
          <a:ext cx="5945716" cy="14534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rgbClr val="0000FF"/>
              </a:solidFill>
            </a:rPr>
            <a:t>Lender</a:t>
          </a:r>
          <a:r>
            <a:rPr lang="en-US" sz="1100" b="1" u="sng" baseline="0">
              <a:solidFill>
                <a:srgbClr val="0000FF"/>
              </a:solidFill>
            </a:rPr>
            <a:t> </a:t>
          </a:r>
          <a:r>
            <a:rPr lang="en-US" sz="1100" b="1" u="sng">
              <a:solidFill>
                <a:srgbClr val="0000FF"/>
              </a:solidFill>
            </a:rPr>
            <a:t>Comments</a:t>
          </a:r>
        </a:p>
        <a:p>
          <a:endParaRPr lang="en-US" sz="1100" b="0" u="none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21167</xdr:colOff>
      <xdr:row>7</xdr:row>
      <xdr:rowOff>126999</xdr:rowOff>
    </xdr:from>
    <xdr:to>
      <xdr:col>15</xdr:col>
      <xdr:colOff>48684</xdr:colOff>
      <xdr:row>22</xdr:row>
      <xdr:rowOff>156632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676945" y="1792110"/>
          <a:ext cx="1974850" cy="278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rgbClr val="FF0000"/>
              </a:solidFill>
            </a:rPr>
            <a:t>1. </a:t>
          </a:r>
          <a:r>
            <a:rPr lang="en-US" sz="1100" b="1">
              <a:solidFill>
                <a:srgbClr val="FF0000"/>
              </a:solidFill>
            </a:rPr>
            <a:t>Cells J9 and J10 </a:t>
          </a:r>
          <a:r>
            <a:rPr lang="en-US" sz="1100" b="0" baseline="0">
              <a:solidFill>
                <a:srgbClr val="FF0000"/>
              </a:solidFill>
            </a:rPr>
            <a:t>can be linked </a:t>
          </a:r>
          <a:r>
            <a:rPr lang="en-US" sz="1100">
              <a:solidFill>
                <a:srgbClr val="FF0000"/>
              </a:solidFill>
            </a:rPr>
            <a:t>Tab 2 if there is</a:t>
          </a:r>
          <a:r>
            <a:rPr lang="en-US" sz="1100" baseline="0">
              <a:solidFill>
                <a:srgbClr val="FF0000"/>
              </a:solidFill>
            </a:rPr>
            <a:t> no bridge loan. </a:t>
          </a: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2. If there is a bridge loan, cells J9 and J10 can be hardcoded or link to your flow of funds or other schedule within your workbook.</a:t>
          </a: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3. Provide any necessary comments or details in the Lender Comment box and/or Narrative.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6</xdr:row>
      <xdr:rowOff>127000</xdr:rowOff>
    </xdr:from>
    <xdr:to>
      <xdr:col>11</xdr:col>
      <xdr:colOff>31750</xdr:colOff>
      <xdr:row>15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0400" y="1270000"/>
          <a:ext cx="607695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i="1" u="sng">
              <a:solidFill>
                <a:srgbClr val="FF0000"/>
              </a:solidFill>
            </a:rPr>
            <a:t>General</a:t>
          </a:r>
          <a:r>
            <a:rPr lang="en-US" sz="1100" b="1" i="1" u="sng" baseline="0">
              <a:solidFill>
                <a:srgbClr val="FF0000"/>
              </a:solidFill>
            </a:rPr>
            <a:t> </a:t>
          </a:r>
          <a:r>
            <a:rPr lang="en-US" sz="1100" b="1" i="1" u="sng">
              <a:solidFill>
                <a:srgbClr val="FF0000"/>
              </a:solidFill>
            </a:rPr>
            <a:t>Comments for Flow of Funds (DO</a:t>
          </a:r>
          <a:r>
            <a:rPr lang="en-US" sz="1100" b="1" i="1" u="sng" baseline="0">
              <a:solidFill>
                <a:srgbClr val="FF0000"/>
              </a:solidFill>
            </a:rPr>
            <a:t> NOT DELETE)</a:t>
          </a:r>
          <a:endParaRPr lang="en-US" sz="1100" b="1" i="1" u="sng">
            <a:solidFill>
              <a:srgbClr val="FF0000"/>
            </a:solidFill>
          </a:endParaRPr>
        </a:p>
        <a:p>
          <a:endParaRPr lang="en-US" sz="1100" b="0" i="1" u="none">
            <a:solidFill>
              <a:srgbClr val="FF0000"/>
            </a:solidFill>
          </a:endParaRPr>
        </a:p>
        <a:p>
          <a:r>
            <a:rPr lang="en-US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The Initial Draw amounts are clearly identified on the “Flow of Funds”.</a:t>
          </a:r>
        </a:p>
        <a:p>
          <a:r>
            <a:rPr lang="en-US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Construction Draws are shown on a monthly basis along with the Contractor’s estimate of completion.</a:t>
          </a:r>
        </a:p>
        <a:p>
          <a:r>
            <a:rPr lang="en-US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All Sources and Uses are listed on the “Flow of Funds”.</a:t>
          </a:r>
        </a:p>
        <a:p>
          <a:r>
            <a:rPr lang="en-US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Amounts will be amended as needed through Initial Closing.  </a:t>
          </a:r>
        </a:p>
        <a:p>
          <a:r>
            <a:rPr lang="en-US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5. The “Flow of Funds” will reflect amounts listed in the Closing Documents. </a:t>
          </a:r>
        </a:p>
        <a:p>
          <a:endParaRPr lang="en-U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38100</xdr:colOff>
      <xdr:row>16</xdr:row>
      <xdr:rowOff>69850</xdr:rowOff>
    </xdr:from>
    <xdr:to>
      <xdr:col>11</xdr:col>
      <xdr:colOff>12700</xdr:colOff>
      <xdr:row>26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7700" y="3054350"/>
          <a:ext cx="60706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sng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Lender Comments for Flow</a:t>
          </a:r>
          <a:r>
            <a:rPr lang="en-US" sz="1100" b="1" i="0" u="sng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of Funds</a:t>
          </a:r>
          <a:endParaRPr lang="en-US" b="1" i="0" u="sng">
            <a:solidFill>
              <a:srgbClr val="0000FF"/>
            </a:solidFill>
            <a:effectLst/>
          </a:endParaRPr>
        </a:p>
        <a:p>
          <a:endParaRPr lang="en-US" sz="1100" b="1"/>
        </a:p>
        <a:p>
          <a:endParaRPr lang="en-US">
            <a:solidFill>
              <a:srgbClr val="0000FF"/>
            </a:solidFill>
            <a:effectLst/>
          </a:endParaRPr>
        </a:p>
        <a:p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8</xdr:row>
      <xdr:rowOff>76200</xdr:rowOff>
    </xdr:from>
    <xdr:to>
      <xdr:col>12</xdr:col>
      <xdr:colOff>215901</xdr:colOff>
      <xdr:row>35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72200" y="1555750"/>
          <a:ext cx="2006601" cy="454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1. Input</a:t>
          </a:r>
          <a:r>
            <a:rPr lang="en-US" sz="1100" baseline="0">
              <a:solidFill>
                <a:srgbClr val="FF0000"/>
              </a:solidFill>
            </a:rPr>
            <a:t> deal-specific information in the input cells.</a:t>
          </a: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2. Confirm latest High Cost Factor and inflated base repair limit per Federal Register. Update as needed. </a:t>
          </a: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3. Construction costs may be input on this tab or linked to the Comprehensive S&amp;U. Cells are currently linked.</a:t>
          </a: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4. Link Assurance of Completion from Comprehensive S&amp;U.</a:t>
          </a:r>
        </a:p>
        <a:p>
          <a:endParaRPr lang="en-US" sz="1100" baseline="0">
            <a:solidFill>
              <a:srgbClr val="FF0000"/>
            </a:solidFill>
          </a:endParaRPr>
        </a:p>
        <a:p>
          <a:r>
            <a:rPr lang="en-US" sz="1100" baseline="0">
              <a:solidFill>
                <a:srgbClr val="FF0000"/>
              </a:solidFill>
            </a:rPr>
            <a:t>5. Rows 32 and 33 contain conditional formulas for a pass/fail check. Do not overwrite.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5"/>
  <sheetViews>
    <sheetView showGridLines="0" tabSelected="1" zoomScaleNormal="100" workbookViewId="0">
      <selection activeCell="N19" sqref="N19"/>
    </sheetView>
  </sheetViews>
  <sheetFormatPr defaultRowHeight="14.4" x14ac:dyDescent="0.3"/>
  <cols>
    <col min="4" max="4" width="3.21875" customWidth="1"/>
    <col min="8" max="8" width="13.44140625" customWidth="1"/>
  </cols>
  <sheetData>
    <row r="1" spans="1:23" x14ac:dyDescent="0.3">
      <c r="A1" s="191" t="s">
        <v>133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spans="1:23" x14ac:dyDescent="0.3">
      <c r="A2" s="194" t="s">
        <v>132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  <c r="N2" s="2" t="s">
        <v>97</v>
      </c>
    </row>
    <row r="3" spans="1:23" x14ac:dyDescent="0.3">
      <c r="A3" s="194" t="s">
        <v>128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6"/>
      <c r="N3" s="3" t="s">
        <v>154</v>
      </c>
    </row>
    <row r="4" spans="1:23" x14ac:dyDescent="0.3">
      <c r="A4" s="194" t="s">
        <v>203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6"/>
      <c r="N4" t="s">
        <v>153</v>
      </c>
    </row>
    <row r="5" spans="1:23" ht="15" thickBot="1" x14ac:dyDescent="0.35">
      <c r="A5" s="197" t="str">
        <f>IF(A4="223(f)","LIHTC Summary Report 3.0 for Heavy 223(f)","LIHTC Summary Report 3.0 for New Construction and Substantial Rehabilitation")</f>
        <v>LIHTC Summary Report 3.0 for Heavy 223(f)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9"/>
    </row>
    <row r="6" spans="1:23" x14ac:dyDescent="0.3">
      <c r="A6" s="24"/>
      <c r="B6" s="16"/>
      <c r="C6" s="16"/>
      <c r="D6" s="16"/>
      <c r="E6" s="16"/>
      <c r="F6" s="16"/>
      <c r="G6" s="16"/>
      <c r="H6" s="16"/>
      <c r="I6" s="16"/>
      <c r="J6" s="16"/>
      <c r="K6" s="16"/>
      <c r="L6" s="12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24"/>
      <c r="B7" s="16"/>
      <c r="C7" s="16"/>
      <c r="D7" s="16"/>
      <c r="E7" s="16"/>
      <c r="F7" s="16"/>
      <c r="G7" s="16"/>
      <c r="H7" s="16"/>
      <c r="I7" s="16"/>
      <c r="J7" s="16"/>
      <c r="K7" s="16"/>
      <c r="L7" s="12"/>
    </row>
    <row r="8" spans="1:23" x14ac:dyDescent="0.3">
      <c r="A8" s="24"/>
      <c r="B8" s="138"/>
      <c r="C8" s="139"/>
      <c r="D8" s="139"/>
      <c r="E8" s="139"/>
      <c r="F8" s="139"/>
      <c r="G8" s="139"/>
      <c r="H8" s="139"/>
      <c r="I8" s="139"/>
      <c r="J8" s="139"/>
      <c r="K8" s="140"/>
      <c r="L8" s="12"/>
    </row>
    <row r="9" spans="1:23" x14ac:dyDescent="0.3">
      <c r="A9" s="24"/>
      <c r="B9" s="141"/>
      <c r="C9" s="27"/>
      <c r="D9" s="27"/>
      <c r="E9" s="27"/>
      <c r="F9" s="27"/>
      <c r="G9" s="27"/>
      <c r="H9" s="27"/>
      <c r="I9" s="27"/>
      <c r="J9" s="27"/>
      <c r="K9" s="142"/>
      <c r="L9" s="12"/>
      <c r="N9" s="2" t="s">
        <v>206</v>
      </c>
    </row>
    <row r="10" spans="1:23" x14ac:dyDescent="0.3">
      <c r="A10" s="24"/>
      <c r="B10" s="141"/>
      <c r="C10" s="27"/>
      <c r="D10" s="27"/>
      <c r="E10" s="27" t="s">
        <v>26</v>
      </c>
      <c r="F10" s="27"/>
      <c r="G10" s="27"/>
      <c r="H10" s="27"/>
      <c r="I10" s="27"/>
      <c r="J10" s="27"/>
      <c r="K10" s="142"/>
      <c r="L10" s="12"/>
      <c r="N10" s="123" t="s">
        <v>204</v>
      </c>
    </row>
    <row r="11" spans="1:23" x14ac:dyDescent="0.3">
      <c r="A11" s="24"/>
      <c r="B11" s="141"/>
      <c r="C11" s="27"/>
      <c r="D11" s="27"/>
      <c r="E11" s="27"/>
      <c r="F11" s="27"/>
      <c r="G11" s="27"/>
      <c r="H11" s="27"/>
      <c r="I11" s="27"/>
      <c r="J11" s="27"/>
      <c r="K11" s="142"/>
      <c r="L11" s="12"/>
      <c r="N11" s="123" t="s">
        <v>205</v>
      </c>
    </row>
    <row r="12" spans="1:23" x14ac:dyDescent="0.3">
      <c r="A12" s="24"/>
      <c r="B12" s="141"/>
      <c r="C12" s="27"/>
      <c r="D12" s="27"/>
      <c r="E12" s="27" t="s">
        <v>190</v>
      </c>
      <c r="F12" s="27"/>
      <c r="G12" s="27"/>
      <c r="H12" s="27"/>
      <c r="I12" s="27"/>
      <c r="J12" s="27"/>
      <c r="K12" s="142"/>
      <c r="L12" s="12"/>
    </row>
    <row r="13" spans="1:23" x14ac:dyDescent="0.3">
      <c r="A13" s="24"/>
      <c r="B13" s="141"/>
      <c r="C13" s="27"/>
      <c r="D13" s="27"/>
      <c r="E13" s="27"/>
      <c r="F13" s="27"/>
      <c r="G13" s="27"/>
      <c r="H13" s="27"/>
      <c r="I13" s="27"/>
      <c r="J13" s="27"/>
      <c r="K13" s="142"/>
      <c r="L13" s="12"/>
    </row>
    <row r="14" spans="1:23" x14ac:dyDescent="0.3">
      <c r="A14" s="24"/>
      <c r="B14" s="141"/>
      <c r="C14" s="27"/>
      <c r="D14" s="27"/>
      <c r="E14" s="27" t="s">
        <v>125</v>
      </c>
      <c r="F14" s="27"/>
      <c r="G14" s="27"/>
      <c r="H14" s="27"/>
      <c r="I14" s="27"/>
      <c r="J14" s="27"/>
      <c r="K14" s="142"/>
      <c r="L14" s="12"/>
    </row>
    <row r="15" spans="1:23" x14ac:dyDescent="0.3">
      <c r="A15" s="24"/>
      <c r="B15" s="141"/>
      <c r="C15" s="27"/>
      <c r="D15" s="27"/>
      <c r="E15" s="27"/>
      <c r="F15" s="27"/>
      <c r="G15" s="27"/>
      <c r="H15" s="27"/>
      <c r="I15" s="27"/>
      <c r="J15" s="27"/>
      <c r="K15" s="142"/>
      <c r="L15" s="12"/>
    </row>
    <row r="16" spans="1:23" x14ac:dyDescent="0.3">
      <c r="A16" s="24"/>
      <c r="B16" s="141"/>
      <c r="C16" s="27"/>
      <c r="D16" s="27"/>
      <c r="E16" s="27" t="s">
        <v>126</v>
      </c>
      <c r="F16" s="27"/>
      <c r="G16" s="27"/>
      <c r="H16" s="27"/>
      <c r="I16" s="27"/>
      <c r="J16" s="27"/>
      <c r="K16" s="142"/>
      <c r="L16" s="12"/>
    </row>
    <row r="17" spans="1:12" x14ac:dyDescent="0.3">
      <c r="A17" s="24"/>
      <c r="B17" s="141"/>
      <c r="C17" s="27"/>
      <c r="D17" s="27"/>
      <c r="E17" s="27"/>
      <c r="F17" s="27"/>
      <c r="G17" s="27"/>
      <c r="H17" s="27"/>
      <c r="I17" s="27"/>
      <c r="J17" s="27"/>
      <c r="K17" s="142"/>
      <c r="L17" s="12"/>
    </row>
    <row r="18" spans="1:12" x14ac:dyDescent="0.3">
      <c r="A18" s="24"/>
      <c r="B18" s="141"/>
      <c r="C18" s="27"/>
      <c r="D18" s="27"/>
      <c r="E18" s="27" t="str">
        <f>IF(A4="223(f)", "Tab 5:  223(f) Repair Limit Check","")</f>
        <v>Tab 5:  223(f) Repair Limit Check</v>
      </c>
      <c r="F18" s="27"/>
      <c r="G18" s="27"/>
      <c r="H18" s="27"/>
      <c r="I18" s="27"/>
      <c r="J18" s="27"/>
      <c r="K18" s="142"/>
      <c r="L18" s="12"/>
    </row>
    <row r="19" spans="1:12" x14ac:dyDescent="0.3">
      <c r="A19" s="24"/>
      <c r="B19" s="141"/>
      <c r="C19" s="27"/>
      <c r="D19" s="27"/>
      <c r="E19" s="27"/>
      <c r="F19" s="27"/>
      <c r="G19" s="27"/>
      <c r="H19" s="27"/>
      <c r="I19" s="27"/>
      <c r="J19" s="27"/>
      <c r="K19" s="142"/>
      <c r="L19" s="12"/>
    </row>
    <row r="20" spans="1:12" x14ac:dyDescent="0.3">
      <c r="A20" s="24"/>
      <c r="B20" s="141"/>
      <c r="C20" s="27"/>
      <c r="D20" s="27"/>
      <c r="E20" s="27"/>
      <c r="F20" s="27"/>
      <c r="G20" s="27"/>
      <c r="H20" s="27"/>
      <c r="I20" s="27"/>
      <c r="J20" s="27"/>
      <c r="K20" s="142"/>
      <c r="L20" s="12"/>
    </row>
    <row r="21" spans="1:12" x14ac:dyDescent="0.3">
      <c r="A21" s="24"/>
      <c r="B21" s="141"/>
      <c r="C21" s="27"/>
      <c r="D21" s="27"/>
      <c r="E21" s="27"/>
      <c r="F21" s="27"/>
      <c r="G21" s="27"/>
      <c r="H21" s="27"/>
      <c r="I21" s="27"/>
      <c r="J21" s="27"/>
      <c r="K21" s="142"/>
      <c r="L21" s="12"/>
    </row>
    <row r="22" spans="1:12" x14ac:dyDescent="0.3">
      <c r="A22" s="24"/>
      <c r="B22" s="141"/>
      <c r="C22" s="27"/>
      <c r="D22" s="27"/>
      <c r="E22" s="27"/>
      <c r="F22" s="27"/>
      <c r="G22" s="27"/>
      <c r="H22" s="27"/>
      <c r="I22" s="27"/>
      <c r="J22" s="27"/>
      <c r="K22" s="142"/>
      <c r="L22" s="12"/>
    </row>
    <row r="23" spans="1:12" x14ac:dyDescent="0.3">
      <c r="A23" s="24"/>
      <c r="B23" s="141"/>
      <c r="C23" s="27"/>
      <c r="D23" s="27"/>
      <c r="E23" s="27"/>
      <c r="F23" s="27"/>
      <c r="G23" s="27"/>
      <c r="H23" s="27"/>
      <c r="I23" s="27"/>
      <c r="J23" s="27"/>
      <c r="K23" s="142"/>
      <c r="L23" s="12"/>
    </row>
    <row r="24" spans="1:12" x14ac:dyDescent="0.3">
      <c r="A24" s="24"/>
      <c r="B24" s="141"/>
      <c r="C24" s="27"/>
      <c r="D24" s="27"/>
      <c r="E24" s="27"/>
      <c r="F24" s="27"/>
      <c r="G24" s="27"/>
      <c r="H24" s="27"/>
      <c r="I24" s="27"/>
      <c r="J24" s="27"/>
      <c r="K24" s="142"/>
      <c r="L24" s="12"/>
    </row>
    <row r="25" spans="1:12" x14ac:dyDescent="0.3">
      <c r="A25" s="24"/>
      <c r="B25" s="141"/>
      <c r="C25" s="27"/>
      <c r="D25" s="27"/>
      <c r="E25" s="27"/>
      <c r="F25" s="27"/>
      <c r="G25" s="27"/>
      <c r="H25" s="27"/>
      <c r="I25" s="27"/>
      <c r="J25" s="27"/>
      <c r="K25" s="142"/>
      <c r="L25" s="12"/>
    </row>
    <row r="26" spans="1:12" x14ac:dyDescent="0.3">
      <c r="A26" s="24"/>
      <c r="B26" s="141"/>
      <c r="C26" s="27"/>
      <c r="D26" s="27"/>
      <c r="E26" s="27"/>
      <c r="F26" s="27"/>
      <c r="G26" s="27"/>
      <c r="H26" s="27"/>
      <c r="I26" s="27"/>
      <c r="J26" s="27"/>
      <c r="K26" s="142"/>
      <c r="L26" s="12"/>
    </row>
    <row r="27" spans="1:12" x14ac:dyDescent="0.3">
      <c r="A27" s="24"/>
      <c r="B27" s="141"/>
      <c r="C27" s="27"/>
      <c r="D27" s="27"/>
      <c r="E27" s="27"/>
      <c r="F27" s="27"/>
      <c r="G27" s="27"/>
      <c r="H27" s="27"/>
      <c r="I27" s="27"/>
      <c r="J27" s="27"/>
      <c r="K27" s="142"/>
      <c r="L27" s="12"/>
    </row>
    <row r="28" spans="1:12" x14ac:dyDescent="0.3">
      <c r="A28" s="24"/>
      <c r="B28" s="141"/>
      <c r="C28" s="27"/>
      <c r="D28" s="27"/>
      <c r="E28" s="27"/>
      <c r="F28" s="27"/>
      <c r="G28" s="27"/>
      <c r="H28" s="27"/>
      <c r="I28" s="27"/>
      <c r="J28" s="27"/>
      <c r="K28" s="142"/>
      <c r="L28" s="12"/>
    </row>
    <row r="29" spans="1:12" x14ac:dyDescent="0.3">
      <c r="A29" s="24"/>
      <c r="B29" s="141"/>
      <c r="C29" s="27"/>
      <c r="D29" s="27"/>
      <c r="E29" s="27"/>
      <c r="F29" s="27"/>
      <c r="G29" s="27"/>
      <c r="H29" s="27"/>
      <c r="I29" s="27"/>
      <c r="J29" s="27"/>
      <c r="K29" s="142"/>
      <c r="L29" s="12"/>
    </row>
    <row r="30" spans="1:12" x14ac:dyDescent="0.3">
      <c r="A30" s="24"/>
      <c r="B30" s="141"/>
      <c r="C30" s="27"/>
      <c r="D30" s="27"/>
      <c r="E30" s="27"/>
      <c r="F30" s="27"/>
      <c r="G30" s="27"/>
      <c r="H30" s="27"/>
      <c r="I30" s="27"/>
      <c r="J30" s="27"/>
      <c r="K30" s="142"/>
      <c r="L30" s="12"/>
    </row>
    <row r="31" spans="1:12" x14ac:dyDescent="0.3">
      <c r="A31" s="24"/>
      <c r="B31" s="141"/>
      <c r="C31" s="27"/>
      <c r="D31" s="27"/>
      <c r="E31" s="27"/>
      <c r="F31" s="27"/>
      <c r="G31" s="27"/>
      <c r="H31" s="27"/>
      <c r="I31" s="27"/>
      <c r="J31" s="27"/>
      <c r="K31" s="142"/>
      <c r="L31" s="12"/>
    </row>
    <row r="32" spans="1:12" x14ac:dyDescent="0.3">
      <c r="A32" s="24"/>
      <c r="B32" s="141"/>
      <c r="C32" s="27"/>
      <c r="D32" s="27"/>
      <c r="E32" s="27"/>
      <c r="F32" s="27"/>
      <c r="G32" s="27"/>
      <c r="H32" s="27"/>
      <c r="I32" s="27"/>
      <c r="J32" s="27"/>
      <c r="K32" s="142"/>
      <c r="L32" s="12"/>
    </row>
    <row r="33" spans="1:12" x14ac:dyDescent="0.3">
      <c r="A33" s="24"/>
      <c r="B33" s="143"/>
      <c r="C33" s="144"/>
      <c r="D33" s="144"/>
      <c r="E33" s="144"/>
      <c r="F33" s="144"/>
      <c r="G33" s="144"/>
      <c r="H33" s="144"/>
      <c r="I33" s="144" t="s">
        <v>202</v>
      </c>
      <c r="J33" s="144"/>
      <c r="K33" s="145"/>
      <c r="L33" s="12"/>
    </row>
    <row r="34" spans="1:12" x14ac:dyDescent="0.3">
      <c r="A34" s="2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2"/>
    </row>
    <row r="35" spans="1:12" ht="15" thickBot="1" x14ac:dyDescent="0.35">
      <c r="A35" s="3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</row>
  </sheetData>
  <mergeCells count="5">
    <mergeCell ref="A1:L1"/>
    <mergeCell ref="A2:L2"/>
    <mergeCell ref="A3:L3"/>
    <mergeCell ref="A5:L5"/>
    <mergeCell ref="A4:L4"/>
  </mergeCells>
  <conditionalFormatting sqref="A6:L6 A34:L35 A7:A33 L7:L33">
    <cfRule type="expression" dxfId="33" priority="2">
      <formula>$A$4="223(f)"</formula>
    </cfRule>
  </conditionalFormatting>
  <conditionalFormatting sqref="B7:K7">
    <cfRule type="expression" dxfId="32" priority="1">
      <formula>$A$4="223(f)"</formula>
    </cfRule>
  </conditionalFormatting>
  <dataValidations count="1">
    <dataValidation type="list" allowBlank="1" showInputMessage="1" showErrorMessage="1" sqref="A4:L4" xr:uid="{00000000-0002-0000-0000-000000000000}">
      <formula1>"221(d)(4), 223(f)"</formula1>
    </dataValidation>
  </dataValidations>
  <printOptions horizontalCentered="1"/>
  <pageMargins left="0.7" right="0.7" top="0.75" bottom="0.75" header="0.3" footer="0.3"/>
  <pageSetup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0"/>
  </sheetPr>
  <dimension ref="A1:S85"/>
  <sheetViews>
    <sheetView showGridLines="0" zoomScale="90" zoomScaleNormal="90" zoomScaleSheetLayoutView="80" workbookViewId="0">
      <selection activeCell="C26" sqref="C26"/>
    </sheetView>
  </sheetViews>
  <sheetFormatPr defaultColWidth="9.21875" defaultRowHeight="14.4" x14ac:dyDescent="0.3"/>
  <cols>
    <col min="1" max="1" width="2.77734375" style="7" customWidth="1"/>
    <col min="2" max="2" width="8.44140625" style="42" customWidth="1"/>
    <col min="3" max="3" width="40.21875" style="7" customWidth="1"/>
    <col min="4" max="4" width="4.5546875" style="7" customWidth="1"/>
    <col min="5" max="5" width="15.21875" style="7" customWidth="1"/>
    <col min="6" max="6" width="4.21875" style="7" customWidth="1"/>
    <col min="7" max="7" width="4.21875" style="42" customWidth="1"/>
    <col min="8" max="8" width="37.5546875" style="7" customWidth="1"/>
    <col min="9" max="9" width="3.44140625" style="7" customWidth="1"/>
    <col min="10" max="10" width="15.77734375" style="7" customWidth="1"/>
    <col min="11" max="11" width="3.21875" style="7" customWidth="1"/>
    <col min="12" max="12" width="2.44140625" style="7" customWidth="1"/>
    <col min="13" max="16384" width="9.21875" style="7"/>
  </cols>
  <sheetData>
    <row r="1" spans="1:19" x14ac:dyDescent="0.3">
      <c r="A1" s="4"/>
      <c r="B1" s="206" t="str">
        <f>+'Cover Sheet'!A1&amp;", "&amp;+'Cover Sheet'!A3</f>
        <v>Property Name, #123-45678</v>
      </c>
      <c r="C1" s="206"/>
      <c r="D1" s="206"/>
      <c r="E1" s="206"/>
      <c r="F1" s="206"/>
      <c r="G1" s="206"/>
      <c r="H1" s="206"/>
      <c r="I1" s="206"/>
      <c r="J1" s="206"/>
      <c r="K1" s="5"/>
      <c r="L1" s="6"/>
      <c r="M1" s="6"/>
      <c r="N1" s="6"/>
      <c r="O1" s="6"/>
    </row>
    <row r="2" spans="1:19" x14ac:dyDescent="0.3">
      <c r="A2" s="8"/>
      <c r="B2" s="207" t="s">
        <v>129</v>
      </c>
      <c r="C2" s="207"/>
      <c r="D2" s="207"/>
      <c r="E2" s="207"/>
      <c r="F2" s="207"/>
      <c r="G2" s="207"/>
      <c r="H2" s="207"/>
      <c r="I2" s="207"/>
      <c r="J2" s="207"/>
      <c r="K2" s="9"/>
      <c r="L2" s="6"/>
      <c r="M2" s="6"/>
      <c r="N2" s="6"/>
      <c r="O2" s="6"/>
    </row>
    <row r="3" spans="1:19" x14ac:dyDescent="0.3">
      <c r="A3" s="10"/>
      <c r="B3" s="208" t="str">
        <f>+'Cover Sheet'!A5</f>
        <v>LIHTC Summary Report 3.0 for Heavy 223(f)</v>
      </c>
      <c r="C3" s="208"/>
      <c r="D3" s="208"/>
      <c r="E3" s="208"/>
      <c r="F3" s="208"/>
      <c r="G3" s="208"/>
      <c r="H3" s="208"/>
      <c r="I3" s="208"/>
      <c r="J3" s="208"/>
      <c r="K3" s="11"/>
      <c r="L3" s="6"/>
      <c r="M3" s="6"/>
      <c r="N3" s="6"/>
      <c r="O3" s="6"/>
    </row>
    <row r="4" spans="1:19" x14ac:dyDescent="0.3">
      <c r="A4" s="24"/>
      <c r="B4" s="16"/>
      <c r="C4" s="16"/>
      <c r="D4" s="16"/>
      <c r="E4" s="16"/>
      <c r="F4" s="16"/>
      <c r="G4" s="16"/>
      <c r="H4" s="16"/>
      <c r="I4" s="16"/>
      <c r="J4" s="16"/>
      <c r="K4" s="12"/>
      <c r="L4" s="6"/>
      <c r="M4" s="6"/>
      <c r="N4" s="6"/>
      <c r="O4" s="6"/>
    </row>
    <row r="5" spans="1:19" ht="15" thickBot="1" x14ac:dyDescent="0.35">
      <c r="A5" s="24"/>
      <c r="B5" s="16"/>
      <c r="C5" s="16"/>
      <c r="D5" s="16"/>
      <c r="E5" s="16"/>
      <c r="F5" s="16"/>
      <c r="G5" s="16"/>
      <c r="H5" s="16"/>
      <c r="I5" s="16"/>
      <c r="J5" s="16"/>
      <c r="K5" s="12"/>
      <c r="L5" s="6"/>
      <c r="M5" s="6"/>
      <c r="N5" s="6"/>
      <c r="O5" s="6"/>
    </row>
    <row r="6" spans="1:19" s="15" customFormat="1" ht="15" thickBot="1" x14ac:dyDescent="0.35">
      <c r="A6" s="24"/>
      <c r="B6" s="200" t="s">
        <v>106</v>
      </c>
      <c r="C6" s="201"/>
      <c r="D6" s="201"/>
      <c r="E6" s="202"/>
      <c r="F6" s="16"/>
      <c r="G6" s="203" t="s">
        <v>107</v>
      </c>
      <c r="H6" s="204"/>
      <c r="I6" s="204"/>
      <c r="J6" s="205"/>
      <c r="K6" s="12"/>
      <c r="L6" s="13"/>
      <c r="M6" s="14"/>
      <c r="N6" s="13"/>
      <c r="O6" s="13"/>
    </row>
    <row r="7" spans="1:19" ht="15" thickBot="1" x14ac:dyDescent="0.35">
      <c r="A7" s="24"/>
      <c r="B7" s="16"/>
      <c r="C7" s="16"/>
      <c r="D7" s="16"/>
      <c r="E7" s="16"/>
      <c r="F7" s="16"/>
      <c r="G7" s="16"/>
      <c r="H7" s="16"/>
      <c r="I7" s="16"/>
      <c r="J7" s="16"/>
      <c r="K7" s="12"/>
      <c r="L7" s="6"/>
      <c r="M7" s="18" t="s">
        <v>97</v>
      </c>
      <c r="N7" s="6"/>
      <c r="O7" s="6"/>
    </row>
    <row r="8" spans="1:19" ht="15" thickBot="1" x14ac:dyDescent="0.35">
      <c r="A8" s="24"/>
      <c r="B8" s="209" t="s">
        <v>105</v>
      </c>
      <c r="C8" s="210"/>
      <c r="D8" s="210"/>
      <c r="E8" s="211"/>
      <c r="F8" s="16"/>
      <c r="G8" s="215" t="s">
        <v>105</v>
      </c>
      <c r="H8" s="213"/>
      <c r="I8" s="213"/>
      <c r="J8" s="214"/>
      <c r="K8" s="12"/>
      <c r="L8" s="6"/>
      <c r="M8" s="19" t="s">
        <v>108</v>
      </c>
      <c r="N8" s="121" t="s">
        <v>110</v>
      </c>
      <c r="O8" s="6"/>
    </row>
    <row r="9" spans="1:19" x14ac:dyDescent="0.3">
      <c r="A9" s="24"/>
      <c r="B9" s="43" t="s">
        <v>136</v>
      </c>
      <c r="C9" s="113"/>
      <c r="D9" s="20"/>
      <c r="E9" s="22">
        <v>0</v>
      </c>
      <c r="F9" s="16"/>
      <c r="G9" s="43" t="s">
        <v>177</v>
      </c>
      <c r="H9" s="44"/>
      <c r="I9" s="45"/>
      <c r="J9" s="22">
        <v>0</v>
      </c>
      <c r="K9" s="12"/>
      <c r="L9" s="6"/>
      <c r="M9" s="21" t="s">
        <v>109</v>
      </c>
      <c r="N9" s="121" t="s">
        <v>111</v>
      </c>
      <c r="O9" s="6"/>
    </row>
    <row r="10" spans="1:19" x14ac:dyDescent="0.3">
      <c r="A10" s="24"/>
      <c r="B10" s="43" t="s">
        <v>127</v>
      </c>
      <c r="C10" s="44"/>
      <c r="D10" s="45"/>
      <c r="E10" s="22">
        <v>0</v>
      </c>
      <c r="F10" s="16"/>
      <c r="G10" s="43" t="s">
        <v>178</v>
      </c>
      <c r="H10" s="44"/>
      <c r="I10" s="45"/>
      <c r="J10" s="22">
        <v>0</v>
      </c>
      <c r="K10" s="12"/>
      <c r="L10" s="6"/>
      <c r="N10" s="6"/>
      <c r="O10" s="6"/>
    </row>
    <row r="11" spans="1:19" x14ac:dyDescent="0.3">
      <c r="A11" s="24"/>
      <c r="B11" s="43" t="s">
        <v>143</v>
      </c>
      <c r="C11" s="44"/>
      <c r="D11" s="45"/>
      <c r="E11" s="22">
        <v>0</v>
      </c>
      <c r="F11" s="16"/>
      <c r="G11" s="43" t="s">
        <v>147</v>
      </c>
      <c r="H11" s="44"/>
      <c r="I11" s="45"/>
      <c r="J11" s="22">
        <v>0</v>
      </c>
      <c r="K11" s="12"/>
      <c r="L11" s="6"/>
      <c r="M11" s="212"/>
      <c r="N11" s="212"/>
      <c r="O11" s="212"/>
      <c r="P11" s="212"/>
      <c r="Q11" s="212"/>
      <c r="R11" s="212"/>
      <c r="S11" s="212"/>
    </row>
    <row r="12" spans="1:19" x14ac:dyDescent="0.3">
      <c r="A12" s="24"/>
      <c r="B12" s="43" t="s">
        <v>144</v>
      </c>
      <c r="C12" s="44"/>
      <c r="D12" s="45"/>
      <c r="E12" s="22">
        <v>0</v>
      </c>
      <c r="F12" s="16"/>
      <c r="G12" s="43" t="s">
        <v>148</v>
      </c>
      <c r="H12" s="44"/>
      <c r="I12" s="45"/>
      <c r="J12" s="22">
        <v>0</v>
      </c>
      <c r="K12" s="12"/>
      <c r="L12" s="6"/>
      <c r="M12" s="212"/>
      <c r="N12" s="212"/>
      <c r="O12" s="212"/>
      <c r="P12" s="212"/>
      <c r="Q12" s="212"/>
      <c r="R12" s="212"/>
      <c r="S12" s="212"/>
    </row>
    <row r="13" spans="1:19" x14ac:dyDescent="0.3">
      <c r="A13" s="24"/>
      <c r="B13" s="43" t="s">
        <v>145</v>
      </c>
      <c r="C13" s="44"/>
      <c r="D13" s="45"/>
      <c r="E13" s="22">
        <v>0</v>
      </c>
      <c r="F13" s="16"/>
      <c r="G13" s="43" t="s">
        <v>114</v>
      </c>
      <c r="H13" s="44"/>
      <c r="I13" s="45"/>
      <c r="J13" s="22">
        <v>0</v>
      </c>
      <c r="K13" s="12"/>
      <c r="L13" s="6"/>
      <c r="M13" s="6"/>
      <c r="N13" s="6"/>
      <c r="O13" s="6"/>
    </row>
    <row r="14" spans="1:19" x14ac:dyDescent="0.3">
      <c r="A14" s="24"/>
      <c r="B14" s="43" t="s">
        <v>146</v>
      </c>
      <c r="C14" s="44"/>
      <c r="D14" s="45"/>
      <c r="E14" s="22">
        <v>0</v>
      </c>
      <c r="F14" s="16"/>
      <c r="G14" s="43" t="s">
        <v>115</v>
      </c>
      <c r="H14" s="44"/>
      <c r="I14" s="45"/>
      <c r="J14" s="22">
        <v>0</v>
      </c>
      <c r="K14" s="12"/>
      <c r="L14" s="6"/>
      <c r="M14" s="6"/>
      <c r="N14" s="6"/>
      <c r="O14" s="6"/>
    </row>
    <row r="15" spans="1:19" x14ac:dyDescent="0.3">
      <c r="A15" s="24"/>
      <c r="B15" s="43" t="s">
        <v>79</v>
      </c>
      <c r="C15" s="44"/>
      <c r="D15" s="45"/>
      <c r="E15" s="22">
        <v>0</v>
      </c>
      <c r="F15" s="16"/>
      <c r="G15" s="43" t="s">
        <v>116</v>
      </c>
      <c r="H15" s="44"/>
      <c r="I15" s="45"/>
      <c r="J15" s="22">
        <v>0</v>
      </c>
      <c r="K15" s="12"/>
      <c r="L15" s="6"/>
      <c r="M15" s="118"/>
      <c r="N15" s="6"/>
      <c r="O15" s="6"/>
    </row>
    <row r="16" spans="1:19" x14ac:dyDescent="0.3">
      <c r="A16" s="24"/>
      <c r="B16" s="43" t="s">
        <v>80</v>
      </c>
      <c r="C16" s="44"/>
      <c r="D16" s="45"/>
      <c r="E16" s="22">
        <v>0</v>
      </c>
      <c r="F16" s="16"/>
      <c r="G16" s="43" t="s">
        <v>117</v>
      </c>
      <c r="H16" s="44"/>
      <c r="I16" s="45"/>
      <c r="J16" s="22">
        <v>0</v>
      </c>
      <c r="K16" s="12"/>
      <c r="L16" s="6"/>
      <c r="M16" s="6"/>
      <c r="N16" s="6"/>
      <c r="O16" s="6"/>
    </row>
    <row r="17" spans="1:15" x14ac:dyDescent="0.3">
      <c r="A17" s="24"/>
      <c r="B17" s="43" t="s">
        <v>81</v>
      </c>
      <c r="C17" s="44"/>
      <c r="D17" s="45"/>
      <c r="E17" s="22">
        <v>0</v>
      </c>
      <c r="F17" s="16"/>
      <c r="G17" s="43" t="s">
        <v>118</v>
      </c>
      <c r="H17" s="44"/>
      <c r="I17" s="45"/>
      <c r="J17" s="22">
        <v>0</v>
      </c>
      <c r="K17" s="12"/>
      <c r="L17" s="6"/>
      <c r="M17" s="118"/>
      <c r="N17" s="6"/>
      <c r="O17" s="6"/>
    </row>
    <row r="18" spans="1:15" x14ac:dyDescent="0.3">
      <c r="A18" s="24"/>
      <c r="B18" s="43" t="s">
        <v>82</v>
      </c>
      <c r="C18" s="44"/>
      <c r="D18" s="45"/>
      <c r="E18" s="22">
        <v>0</v>
      </c>
      <c r="F18" s="16"/>
      <c r="G18" s="43" t="s">
        <v>119</v>
      </c>
      <c r="H18" s="44"/>
      <c r="I18" s="45"/>
      <c r="J18" s="22">
        <v>0</v>
      </c>
      <c r="K18" s="12"/>
      <c r="L18" s="6"/>
      <c r="M18" s="6"/>
      <c r="N18" s="6"/>
      <c r="O18" s="6"/>
    </row>
    <row r="19" spans="1:15" ht="15" thickBot="1" x14ac:dyDescent="0.35">
      <c r="A19" s="24"/>
      <c r="B19" s="128" t="s">
        <v>121</v>
      </c>
      <c r="C19" s="129"/>
      <c r="D19" s="23"/>
      <c r="E19" s="130">
        <f>SUM(E9:E18)</f>
        <v>0</v>
      </c>
      <c r="F19" s="16"/>
      <c r="G19" s="128" t="s">
        <v>122</v>
      </c>
      <c r="H19" s="129"/>
      <c r="I19" s="23"/>
      <c r="J19" s="130">
        <f>SUM(J9:J18)</f>
        <v>0</v>
      </c>
      <c r="K19" s="12"/>
      <c r="L19" s="6"/>
      <c r="M19" s="6"/>
      <c r="N19" s="6"/>
      <c r="O19" s="6"/>
    </row>
    <row r="20" spans="1:15" ht="15" thickBot="1" x14ac:dyDescent="0.35">
      <c r="A20" s="24"/>
      <c r="B20" s="16"/>
      <c r="C20" s="16"/>
      <c r="D20" s="16"/>
      <c r="E20" s="16"/>
      <c r="F20" s="16"/>
      <c r="G20" s="16"/>
      <c r="H20" s="16"/>
      <c r="I20" s="16"/>
      <c r="J20" s="16"/>
      <c r="K20" s="12"/>
      <c r="L20" s="6"/>
      <c r="M20" s="6"/>
      <c r="N20" s="6"/>
      <c r="O20" s="6"/>
    </row>
    <row r="21" spans="1:15" ht="13.35" customHeight="1" thickBot="1" x14ac:dyDescent="0.35">
      <c r="A21" s="24"/>
      <c r="B21" s="25" t="s">
        <v>27</v>
      </c>
      <c r="C21" s="210" t="s">
        <v>103</v>
      </c>
      <c r="D21" s="210"/>
      <c r="E21" s="211"/>
      <c r="F21" s="16"/>
      <c r="G21" s="111" t="s">
        <v>44</v>
      </c>
      <c r="H21" s="213" t="s">
        <v>104</v>
      </c>
      <c r="I21" s="213"/>
      <c r="J21" s="214"/>
      <c r="K21" s="12"/>
      <c r="L21" s="6"/>
      <c r="N21" s="6"/>
      <c r="O21" s="6"/>
    </row>
    <row r="22" spans="1:15" ht="13.35" customHeight="1" x14ac:dyDescent="0.3">
      <c r="A22" s="24"/>
      <c r="B22" s="26" t="s">
        <v>28</v>
      </c>
      <c r="C22" s="27" t="s">
        <v>23</v>
      </c>
      <c r="D22" s="27"/>
      <c r="E22" s="22">
        <v>0</v>
      </c>
      <c r="F22" s="16"/>
      <c r="G22" s="28">
        <v>1</v>
      </c>
      <c r="H22" s="44" t="s">
        <v>181</v>
      </c>
      <c r="I22" s="27"/>
      <c r="J22" s="22">
        <v>0</v>
      </c>
      <c r="K22" s="12"/>
      <c r="L22" s="6"/>
      <c r="N22" s="6"/>
      <c r="O22" s="6"/>
    </row>
    <row r="23" spans="1:15" ht="13.35" customHeight="1" x14ac:dyDescent="0.3">
      <c r="A23" s="24"/>
      <c r="B23" s="26" t="s">
        <v>29</v>
      </c>
      <c r="C23" s="29" t="s">
        <v>24</v>
      </c>
      <c r="D23" s="29"/>
      <c r="E23" s="22">
        <v>0</v>
      </c>
      <c r="F23" s="16"/>
      <c r="G23" s="26">
        <f>+G22+1</f>
        <v>2</v>
      </c>
      <c r="H23" s="44" t="s">
        <v>182</v>
      </c>
      <c r="I23" s="27"/>
      <c r="J23" s="22">
        <v>0</v>
      </c>
      <c r="K23" s="12"/>
      <c r="L23" s="6"/>
      <c r="M23" s="6"/>
      <c r="N23" s="6"/>
      <c r="O23" s="6"/>
    </row>
    <row r="24" spans="1:15" ht="13.35" customHeight="1" x14ac:dyDescent="0.3">
      <c r="A24" s="24"/>
      <c r="B24" s="112" t="s">
        <v>30</v>
      </c>
      <c r="C24" s="30" t="s">
        <v>25</v>
      </c>
      <c r="D24" s="30"/>
      <c r="E24" s="31">
        <f>SUM(E22:E23)</f>
        <v>0</v>
      </c>
      <c r="F24" s="16"/>
      <c r="G24" s="26">
        <f t="shared" ref="G24:G48" si="0">+G23+1</f>
        <v>3</v>
      </c>
      <c r="H24" s="44" t="s">
        <v>183</v>
      </c>
      <c r="I24" s="27"/>
      <c r="J24" s="22">
        <v>0</v>
      </c>
      <c r="K24" s="12"/>
      <c r="L24" s="6"/>
      <c r="M24" s="6"/>
      <c r="N24" s="6"/>
      <c r="O24" s="6"/>
    </row>
    <row r="25" spans="1:15" ht="13.35" customHeight="1" x14ac:dyDescent="0.3">
      <c r="A25" s="24"/>
      <c r="B25" s="26">
        <v>37</v>
      </c>
      <c r="C25" s="127" t="str">
        <f>IF('Cover Sheet'!$A$4="223(f)","Critical Repairs","Main Building")</f>
        <v>Critical Repairs</v>
      </c>
      <c r="D25" s="27"/>
      <c r="E25" s="22">
        <v>0</v>
      </c>
      <c r="F25" s="16"/>
      <c r="G25" s="26">
        <f t="shared" si="0"/>
        <v>4</v>
      </c>
      <c r="H25" s="44" t="s">
        <v>184</v>
      </c>
      <c r="I25" s="27"/>
      <c r="J25" s="22">
        <v>0</v>
      </c>
      <c r="K25" s="12"/>
      <c r="L25" s="6"/>
      <c r="M25" s="6"/>
      <c r="N25" s="6"/>
      <c r="O25" s="6"/>
    </row>
    <row r="26" spans="1:15" ht="13.35" customHeight="1" x14ac:dyDescent="0.3">
      <c r="A26" s="24"/>
      <c r="B26" s="26">
        <v>38</v>
      </c>
      <c r="C26" s="127" t="str">
        <f>IF('Cover Sheet'!$A$4="223(f)","Non-Critical Repairs","Accessory Building")</f>
        <v>Non-Critical Repairs</v>
      </c>
      <c r="D26" s="27"/>
      <c r="E26" s="22">
        <v>0</v>
      </c>
      <c r="F26" s="16"/>
      <c r="G26" s="26">
        <f t="shared" si="0"/>
        <v>5</v>
      </c>
      <c r="H26" s="44" t="s">
        <v>185</v>
      </c>
      <c r="I26" s="27"/>
      <c r="J26" s="22">
        <v>0</v>
      </c>
      <c r="K26" s="12"/>
      <c r="L26" s="6"/>
      <c r="M26" s="6"/>
      <c r="N26" s="6"/>
      <c r="O26" s="6"/>
    </row>
    <row r="27" spans="1:15" ht="13.35" customHeight="1" x14ac:dyDescent="0.3">
      <c r="A27" s="24"/>
      <c r="B27" s="26">
        <v>39</v>
      </c>
      <c r="C27" s="27" t="s">
        <v>3</v>
      </c>
      <c r="D27" s="27"/>
      <c r="E27" s="22">
        <v>0</v>
      </c>
      <c r="F27" s="16"/>
      <c r="G27" s="26">
        <f t="shared" si="0"/>
        <v>6</v>
      </c>
      <c r="H27" s="44" t="s">
        <v>186</v>
      </c>
      <c r="I27" s="27"/>
      <c r="J27" s="22">
        <v>0</v>
      </c>
      <c r="K27" s="12"/>
      <c r="L27" s="6"/>
      <c r="M27" s="6"/>
      <c r="N27" s="6"/>
      <c r="O27" s="6"/>
    </row>
    <row r="28" spans="1:15" ht="13.35" customHeight="1" x14ac:dyDescent="0.3">
      <c r="A28" s="24"/>
      <c r="B28" s="26">
        <v>40</v>
      </c>
      <c r="C28" s="27" t="s">
        <v>4</v>
      </c>
      <c r="D28" s="27"/>
      <c r="E28" s="22">
        <v>0</v>
      </c>
      <c r="F28" s="16"/>
      <c r="G28" s="26">
        <f t="shared" si="0"/>
        <v>7</v>
      </c>
      <c r="H28" s="44" t="s">
        <v>187</v>
      </c>
      <c r="I28" s="27"/>
      <c r="J28" s="22">
        <v>0</v>
      </c>
      <c r="K28" s="12"/>
      <c r="L28" s="6"/>
      <c r="M28" s="6"/>
      <c r="N28" s="6"/>
      <c r="O28" s="6"/>
    </row>
    <row r="29" spans="1:15" ht="13.35" customHeight="1" x14ac:dyDescent="0.3">
      <c r="A29" s="24"/>
      <c r="B29" s="112">
        <v>41</v>
      </c>
      <c r="C29" s="30" t="s">
        <v>14</v>
      </c>
      <c r="D29" s="30"/>
      <c r="E29" s="31">
        <f>SUM(E25:E28)</f>
        <v>0</v>
      </c>
      <c r="F29" s="16"/>
      <c r="G29" s="26">
        <f t="shared" si="0"/>
        <v>8</v>
      </c>
      <c r="H29" s="44" t="s">
        <v>188</v>
      </c>
      <c r="I29" s="27"/>
      <c r="J29" s="22">
        <v>0</v>
      </c>
      <c r="K29" s="12"/>
      <c r="L29" s="6"/>
      <c r="M29" s="6"/>
      <c r="N29" s="6"/>
      <c r="O29" s="6"/>
    </row>
    <row r="30" spans="1:15" ht="15" customHeight="1" x14ac:dyDescent="0.3">
      <c r="A30" s="24"/>
      <c r="B30" s="26">
        <v>42</v>
      </c>
      <c r="C30" s="27" t="s">
        <v>5</v>
      </c>
      <c r="D30" s="137" t="e">
        <f>+E30/($E$29+$E$24)</f>
        <v>#DIV/0!</v>
      </c>
      <c r="E30" s="22">
        <v>0</v>
      </c>
      <c r="F30" s="16"/>
      <c r="G30" s="26">
        <f t="shared" si="0"/>
        <v>9</v>
      </c>
      <c r="H30" s="44" t="s">
        <v>179</v>
      </c>
      <c r="I30" s="27"/>
      <c r="J30" s="22">
        <v>0</v>
      </c>
      <c r="K30" s="12"/>
      <c r="L30" s="6"/>
      <c r="M30" s="6"/>
      <c r="N30" s="6"/>
      <c r="O30" s="6"/>
    </row>
    <row r="31" spans="1:15" ht="13.35" customHeight="1" x14ac:dyDescent="0.3">
      <c r="A31" s="24"/>
      <c r="B31" s="26">
        <v>43</v>
      </c>
      <c r="C31" s="27" t="s">
        <v>6</v>
      </c>
      <c r="D31" s="137" t="e">
        <f>+E31/($E$29+$E$24+$E$30)</f>
        <v>#DIV/0!</v>
      </c>
      <c r="E31" s="22">
        <v>0</v>
      </c>
      <c r="F31" s="16"/>
      <c r="G31" s="26">
        <f t="shared" si="0"/>
        <v>10</v>
      </c>
      <c r="H31" s="44" t="s">
        <v>180</v>
      </c>
      <c r="I31" s="27"/>
      <c r="J31" s="22">
        <v>0</v>
      </c>
      <c r="K31" s="12"/>
      <c r="L31" s="6"/>
      <c r="M31" s="6"/>
      <c r="N31" s="6"/>
      <c r="O31" s="6"/>
    </row>
    <row r="32" spans="1:15" ht="13.35" customHeight="1" x14ac:dyDescent="0.3">
      <c r="A32" s="24"/>
      <c r="B32" s="26">
        <v>44</v>
      </c>
      <c r="C32" s="27" t="s">
        <v>15</v>
      </c>
      <c r="D32" s="137" t="e">
        <f>+E32/($E$29+$E$24+$E$30)</f>
        <v>#DIV/0!</v>
      </c>
      <c r="E32" s="22">
        <v>0</v>
      </c>
      <c r="F32" s="16"/>
      <c r="G32" s="26">
        <f t="shared" si="0"/>
        <v>11</v>
      </c>
      <c r="H32" s="44" t="s">
        <v>149</v>
      </c>
      <c r="I32" s="27"/>
      <c r="J32" s="22">
        <v>0</v>
      </c>
      <c r="K32" s="12"/>
      <c r="L32" s="6"/>
      <c r="M32" s="6"/>
      <c r="N32" s="6"/>
      <c r="O32" s="6"/>
    </row>
    <row r="33" spans="1:15" ht="13.35" customHeight="1" x14ac:dyDescent="0.3">
      <c r="A33" s="24"/>
      <c r="B33" s="26">
        <v>45</v>
      </c>
      <c r="C33" s="27" t="s">
        <v>7</v>
      </c>
      <c r="D33" s="137">
        <f>IF(E33=0,0,E33/($E$33+$E$34))</f>
        <v>0</v>
      </c>
      <c r="E33" s="22">
        <v>0</v>
      </c>
      <c r="F33" s="16"/>
      <c r="G33" s="26">
        <f t="shared" si="0"/>
        <v>12</v>
      </c>
      <c r="H33" s="44" t="s">
        <v>83</v>
      </c>
      <c r="I33" s="27"/>
      <c r="J33" s="22">
        <v>0</v>
      </c>
      <c r="K33" s="12"/>
      <c r="L33" s="6"/>
      <c r="M33" s="6"/>
      <c r="N33" s="6"/>
      <c r="O33" s="6"/>
    </row>
    <row r="34" spans="1:15" ht="13.35" customHeight="1" x14ac:dyDescent="0.3">
      <c r="A34" s="24"/>
      <c r="B34" s="26">
        <v>46</v>
      </c>
      <c r="C34" s="27" t="s">
        <v>8</v>
      </c>
      <c r="D34" s="137">
        <f>IF(E34=0,0,E34/($E$33+$E$34))</f>
        <v>0</v>
      </c>
      <c r="E34" s="22">
        <v>0</v>
      </c>
      <c r="F34" s="16"/>
      <c r="G34" s="26">
        <f t="shared" si="0"/>
        <v>13</v>
      </c>
      <c r="H34" s="44" t="s">
        <v>84</v>
      </c>
      <c r="I34" s="27"/>
      <c r="J34" s="22">
        <v>0</v>
      </c>
      <c r="K34" s="12"/>
      <c r="L34" s="6"/>
      <c r="M34" s="6"/>
      <c r="N34" s="6"/>
      <c r="O34" s="6"/>
    </row>
    <row r="35" spans="1:15" ht="13.35" customHeight="1" x14ac:dyDescent="0.3">
      <c r="A35" s="24"/>
      <c r="B35" s="26">
        <v>47</v>
      </c>
      <c r="C35" s="27" t="s">
        <v>201</v>
      </c>
      <c r="D35" s="137" t="e">
        <f>+E35/(E24+E29+E30+E31)</f>
        <v>#DIV/0!</v>
      </c>
      <c r="E35" s="22">
        <v>0</v>
      </c>
      <c r="F35" s="16"/>
      <c r="G35" s="26">
        <f t="shared" si="0"/>
        <v>14</v>
      </c>
      <c r="H35" s="44" t="s">
        <v>85</v>
      </c>
      <c r="I35" s="27"/>
      <c r="J35" s="22">
        <v>0</v>
      </c>
      <c r="K35" s="12"/>
      <c r="L35" s="6"/>
      <c r="M35" s="6"/>
      <c r="N35" s="6"/>
      <c r="O35" s="6"/>
    </row>
    <row r="36" spans="1:15" ht="13.35" customHeight="1" x14ac:dyDescent="0.3">
      <c r="A36" s="24"/>
      <c r="B36" s="26">
        <v>48</v>
      </c>
      <c r="C36" s="27" t="s">
        <v>16</v>
      </c>
      <c r="D36" s="27"/>
      <c r="E36" s="46">
        <v>0</v>
      </c>
      <c r="F36" s="16"/>
      <c r="G36" s="26">
        <f t="shared" si="0"/>
        <v>15</v>
      </c>
      <c r="H36" s="44" t="s">
        <v>86</v>
      </c>
      <c r="I36" s="27"/>
      <c r="J36" s="22">
        <v>0</v>
      </c>
      <c r="K36" s="12"/>
      <c r="L36" s="6"/>
      <c r="M36" s="6"/>
      <c r="N36" s="6"/>
      <c r="O36" s="6"/>
    </row>
    <row r="37" spans="1:15" ht="13.35" customHeight="1" x14ac:dyDescent="0.3">
      <c r="A37" s="24"/>
      <c r="B37" s="26">
        <v>49</v>
      </c>
      <c r="C37" s="52" t="s">
        <v>31</v>
      </c>
      <c r="D37" s="52"/>
      <c r="E37" s="53">
        <f>SUM(E30:E36)</f>
        <v>0</v>
      </c>
      <c r="F37" s="16"/>
      <c r="G37" s="26">
        <f t="shared" si="0"/>
        <v>16</v>
      </c>
      <c r="H37" s="44" t="s">
        <v>87</v>
      </c>
      <c r="I37" s="27"/>
      <c r="J37" s="22">
        <v>0</v>
      </c>
      <c r="K37" s="12"/>
      <c r="L37" s="6"/>
      <c r="M37" s="6"/>
      <c r="N37" s="6"/>
      <c r="O37" s="6"/>
    </row>
    <row r="38" spans="1:15" ht="13.35" customHeight="1" x14ac:dyDescent="0.3">
      <c r="A38" s="24"/>
      <c r="B38" s="26">
        <v>50</v>
      </c>
      <c r="C38" s="30" t="s">
        <v>137</v>
      </c>
      <c r="D38" s="30"/>
      <c r="E38" s="31">
        <f>+E24+E29+E37</f>
        <v>0</v>
      </c>
      <c r="F38" s="16"/>
      <c r="G38" s="26">
        <f t="shared" si="0"/>
        <v>17</v>
      </c>
      <c r="H38" s="44" t="s">
        <v>88</v>
      </c>
      <c r="I38" s="27"/>
      <c r="J38" s="22">
        <v>0</v>
      </c>
      <c r="K38" s="12"/>
      <c r="L38" s="6"/>
      <c r="M38" s="6"/>
      <c r="N38" s="6"/>
      <c r="O38" s="6"/>
    </row>
    <row r="39" spans="1:15" ht="15.6" customHeight="1" x14ac:dyDescent="0.3">
      <c r="A39" s="24"/>
      <c r="B39" s="26">
        <v>53</v>
      </c>
      <c r="C39" s="27" t="s">
        <v>9</v>
      </c>
      <c r="D39" s="27"/>
      <c r="E39" s="22">
        <v>0</v>
      </c>
      <c r="F39" s="16"/>
      <c r="G39" s="26">
        <f t="shared" si="0"/>
        <v>18</v>
      </c>
      <c r="H39" s="44" t="s">
        <v>89</v>
      </c>
      <c r="I39" s="27"/>
      <c r="J39" s="22">
        <v>0</v>
      </c>
      <c r="K39" s="12"/>
      <c r="L39" s="6"/>
      <c r="M39" s="6"/>
      <c r="N39" s="6"/>
      <c r="O39" s="6"/>
    </row>
    <row r="40" spans="1:15" ht="13.35" customHeight="1" x14ac:dyDescent="0.3">
      <c r="A40" s="24"/>
      <c r="B40" s="26">
        <v>54</v>
      </c>
      <c r="C40" s="27" t="s">
        <v>32</v>
      </c>
      <c r="D40" s="27"/>
      <c r="E40" s="22">
        <v>0</v>
      </c>
      <c r="F40" s="16"/>
      <c r="G40" s="26">
        <f t="shared" si="0"/>
        <v>19</v>
      </c>
      <c r="H40" s="44" t="s">
        <v>90</v>
      </c>
      <c r="I40" s="27"/>
      <c r="J40" s="22">
        <v>0</v>
      </c>
      <c r="K40" s="12"/>
      <c r="L40" s="6"/>
      <c r="M40" s="6"/>
      <c r="N40" s="6"/>
      <c r="O40" s="6"/>
    </row>
    <row r="41" spans="1:15" ht="13.35" customHeight="1" x14ac:dyDescent="0.3">
      <c r="A41" s="24"/>
      <c r="B41" s="26">
        <v>55</v>
      </c>
      <c r="C41" s="27" t="s">
        <v>17</v>
      </c>
      <c r="D41" s="27"/>
      <c r="E41" s="22">
        <v>0</v>
      </c>
      <c r="F41" s="16"/>
      <c r="G41" s="26">
        <f t="shared" si="0"/>
        <v>20</v>
      </c>
      <c r="H41" s="44" t="s">
        <v>91</v>
      </c>
      <c r="I41" s="27"/>
      <c r="J41" s="22">
        <v>0</v>
      </c>
      <c r="K41" s="12"/>
      <c r="L41" s="6"/>
      <c r="M41" s="6"/>
      <c r="N41" s="6"/>
      <c r="O41" s="6"/>
    </row>
    <row r="42" spans="1:15" ht="13.35" customHeight="1" x14ac:dyDescent="0.3">
      <c r="A42" s="24"/>
      <c r="B42" s="26">
        <v>56</v>
      </c>
      <c r="C42" s="27" t="s">
        <v>10</v>
      </c>
      <c r="D42" s="27"/>
      <c r="E42" s="22">
        <v>0</v>
      </c>
      <c r="F42" s="16"/>
      <c r="G42" s="26">
        <f t="shared" si="0"/>
        <v>21</v>
      </c>
      <c r="H42" s="44" t="s">
        <v>92</v>
      </c>
      <c r="I42" s="27"/>
      <c r="J42" s="22">
        <v>0</v>
      </c>
      <c r="K42" s="12"/>
      <c r="L42" s="6"/>
      <c r="M42" s="6"/>
      <c r="N42" s="6"/>
      <c r="O42" s="6"/>
    </row>
    <row r="43" spans="1:15" ht="13.35" customHeight="1" x14ac:dyDescent="0.3">
      <c r="A43" s="24"/>
      <c r="B43" s="26">
        <v>57</v>
      </c>
      <c r="C43" s="27" t="s">
        <v>11</v>
      </c>
      <c r="D43" s="27"/>
      <c r="E43" s="22">
        <v>0</v>
      </c>
      <c r="F43" s="16"/>
      <c r="G43" s="26">
        <f t="shared" si="0"/>
        <v>22</v>
      </c>
      <c r="H43" s="44" t="s">
        <v>93</v>
      </c>
      <c r="I43" s="27"/>
      <c r="J43" s="22">
        <v>0</v>
      </c>
      <c r="K43" s="12"/>
      <c r="L43" s="6"/>
      <c r="M43" s="6"/>
      <c r="N43" s="6"/>
      <c r="O43" s="6"/>
    </row>
    <row r="44" spans="1:15" ht="13.35" customHeight="1" x14ac:dyDescent="0.3">
      <c r="A44" s="24"/>
      <c r="B44" s="26">
        <v>58</v>
      </c>
      <c r="C44" s="27" t="s">
        <v>19</v>
      </c>
      <c r="D44" s="27"/>
      <c r="E44" s="22">
        <v>0</v>
      </c>
      <c r="F44" s="16"/>
      <c r="G44" s="26">
        <f t="shared" si="0"/>
        <v>23</v>
      </c>
      <c r="H44" s="44" t="s">
        <v>94</v>
      </c>
      <c r="I44" s="27"/>
      <c r="J44" s="22">
        <v>0</v>
      </c>
      <c r="K44" s="12"/>
      <c r="L44" s="6"/>
      <c r="M44" s="6"/>
      <c r="N44" s="6"/>
      <c r="O44" s="6"/>
    </row>
    <row r="45" spans="1:15" ht="13.35" customHeight="1" x14ac:dyDescent="0.3">
      <c r="A45" s="24"/>
      <c r="B45" s="26">
        <v>59</v>
      </c>
      <c r="C45" s="27" t="s">
        <v>18</v>
      </c>
      <c r="D45" s="115"/>
      <c r="E45" s="22">
        <v>0</v>
      </c>
      <c r="F45" s="16"/>
      <c r="G45" s="26">
        <f t="shared" si="0"/>
        <v>24</v>
      </c>
      <c r="H45" s="44" t="s">
        <v>95</v>
      </c>
      <c r="I45" s="27"/>
      <c r="J45" s="22">
        <v>0</v>
      </c>
      <c r="K45" s="12"/>
      <c r="L45" s="6"/>
      <c r="M45" s="6"/>
      <c r="N45" s="6"/>
      <c r="O45" s="6"/>
    </row>
    <row r="46" spans="1:15" ht="13.35" customHeight="1" x14ac:dyDescent="0.3">
      <c r="A46" s="24"/>
      <c r="B46" s="26">
        <v>60</v>
      </c>
      <c r="C46" s="27" t="s">
        <v>12</v>
      </c>
      <c r="D46" s="27"/>
      <c r="E46" s="22">
        <v>0</v>
      </c>
      <c r="F46" s="16"/>
      <c r="G46" s="26">
        <f t="shared" si="0"/>
        <v>25</v>
      </c>
      <c r="H46" s="44" t="s">
        <v>96</v>
      </c>
      <c r="I46" s="27"/>
      <c r="J46" s="22">
        <v>0</v>
      </c>
      <c r="K46" s="12"/>
      <c r="L46" s="6"/>
      <c r="M46" s="6"/>
      <c r="N46" s="6"/>
      <c r="O46" s="6"/>
    </row>
    <row r="47" spans="1:15" ht="13.35" customHeight="1" x14ac:dyDescent="0.3">
      <c r="A47" s="24"/>
      <c r="B47" s="26">
        <v>61</v>
      </c>
      <c r="C47" s="27" t="s">
        <v>142</v>
      </c>
      <c r="D47" s="27"/>
      <c r="E47" s="22">
        <v>0</v>
      </c>
      <c r="F47" s="16"/>
      <c r="G47" s="26">
        <f t="shared" si="0"/>
        <v>26</v>
      </c>
      <c r="H47" s="44" t="s">
        <v>150</v>
      </c>
      <c r="I47" s="27"/>
      <c r="J47" s="22">
        <v>0</v>
      </c>
      <c r="K47" s="12"/>
      <c r="L47" s="6"/>
      <c r="M47" s="6"/>
      <c r="N47" s="6"/>
      <c r="O47" s="6"/>
    </row>
    <row r="48" spans="1:15" ht="13.35" customHeight="1" x14ac:dyDescent="0.3">
      <c r="A48" s="24"/>
      <c r="B48" s="26">
        <v>62</v>
      </c>
      <c r="C48" s="29" t="s">
        <v>0</v>
      </c>
      <c r="D48" s="29"/>
      <c r="E48" s="46">
        <v>0</v>
      </c>
      <c r="F48" s="16"/>
      <c r="G48" s="26">
        <f t="shared" si="0"/>
        <v>27</v>
      </c>
      <c r="H48" s="44" t="s">
        <v>151</v>
      </c>
      <c r="I48" s="27"/>
      <c r="J48" s="22">
        <v>0</v>
      </c>
      <c r="K48" s="12"/>
      <c r="L48" s="6"/>
      <c r="M48" s="6"/>
      <c r="N48" s="6"/>
      <c r="O48" s="6"/>
    </row>
    <row r="49" spans="1:15" ht="13.35" customHeight="1" thickBot="1" x14ac:dyDescent="0.35">
      <c r="A49" s="24"/>
      <c r="B49" s="26">
        <v>63</v>
      </c>
      <c r="C49" s="30" t="s">
        <v>35</v>
      </c>
      <c r="D49" s="30"/>
      <c r="E49" s="31">
        <f>SUM(E39:E48)</f>
        <v>0</v>
      </c>
      <c r="F49" s="16"/>
      <c r="G49" s="32"/>
      <c r="H49" s="125" t="s">
        <v>2</v>
      </c>
      <c r="I49" s="33"/>
      <c r="J49" s="130">
        <f>SUM(J22:J46)</f>
        <v>0</v>
      </c>
      <c r="K49" s="12"/>
      <c r="L49" s="6"/>
      <c r="M49" s="6"/>
      <c r="N49" s="6"/>
      <c r="O49" s="6"/>
    </row>
    <row r="50" spans="1:15" ht="16.05" customHeight="1" thickBot="1" x14ac:dyDescent="0.35">
      <c r="A50" s="24"/>
      <c r="B50" s="26">
        <v>64</v>
      </c>
      <c r="C50" s="27" t="s">
        <v>33</v>
      </c>
      <c r="D50" s="27"/>
      <c r="E50" s="22">
        <v>0</v>
      </c>
      <c r="F50" s="16"/>
      <c r="G50" s="16"/>
      <c r="H50" s="16"/>
      <c r="I50" s="16"/>
      <c r="J50" s="16"/>
      <c r="K50" s="12"/>
      <c r="L50" s="6"/>
      <c r="M50" s="6"/>
      <c r="N50" s="6"/>
      <c r="O50" s="6"/>
    </row>
    <row r="51" spans="1:15" ht="13.35" customHeight="1" thickBot="1" x14ac:dyDescent="0.35">
      <c r="A51" s="24"/>
      <c r="B51" s="26">
        <v>65</v>
      </c>
      <c r="C51" s="27" t="s">
        <v>34</v>
      </c>
      <c r="D51" s="27"/>
      <c r="E51" s="22">
        <v>0</v>
      </c>
      <c r="F51" s="16"/>
      <c r="G51" s="34"/>
      <c r="H51" s="35" t="s">
        <v>112</v>
      </c>
      <c r="I51" s="35"/>
      <c r="J51" s="36">
        <f>+J19-J49</f>
        <v>0</v>
      </c>
      <c r="K51" s="12"/>
      <c r="L51" s="6"/>
      <c r="M51" s="6"/>
      <c r="N51" s="6"/>
      <c r="O51" s="6"/>
    </row>
    <row r="52" spans="1:15" ht="13.35" customHeight="1" thickBot="1" x14ac:dyDescent="0.35">
      <c r="A52" s="24"/>
      <c r="B52" s="26">
        <v>66</v>
      </c>
      <c r="C52" s="29" t="s">
        <v>20</v>
      </c>
      <c r="D52" s="29"/>
      <c r="E52" s="46">
        <v>0</v>
      </c>
      <c r="F52" s="16"/>
      <c r="G52" s="16"/>
      <c r="H52" s="16"/>
      <c r="I52" s="16"/>
      <c r="J52" s="16"/>
      <c r="K52" s="12"/>
      <c r="L52" s="6"/>
      <c r="M52" s="6"/>
      <c r="N52" s="6"/>
      <c r="O52" s="6"/>
    </row>
    <row r="53" spans="1:15" ht="13.35" customHeight="1" thickBot="1" x14ac:dyDescent="0.35">
      <c r="A53" s="24"/>
      <c r="B53" s="26">
        <v>67</v>
      </c>
      <c r="C53" s="30" t="s">
        <v>36</v>
      </c>
      <c r="D53" s="30"/>
      <c r="E53" s="31">
        <f>SUM(E50:E52)</f>
        <v>0</v>
      </c>
      <c r="F53" s="16"/>
      <c r="G53" s="209" t="s">
        <v>22</v>
      </c>
      <c r="H53" s="210"/>
      <c r="I53" s="210"/>
      <c r="J53" s="211"/>
      <c r="K53" s="12"/>
      <c r="L53" s="6"/>
      <c r="M53" s="6"/>
      <c r="N53" s="6"/>
      <c r="O53" s="6"/>
    </row>
    <row r="54" spans="1:15" ht="13.35" customHeight="1" x14ac:dyDescent="0.3">
      <c r="A54" s="24"/>
      <c r="B54" s="26">
        <v>68</v>
      </c>
      <c r="C54" s="44" t="s">
        <v>155</v>
      </c>
      <c r="D54" s="27"/>
      <c r="E54" s="22">
        <v>0</v>
      </c>
      <c r="F54" s="16"/>
      <c r="G54" s="50" t="s">
        <v>138</v>
      </c>
      <c r="H54" s="48"/>
      <c r="I54" s="48"/>
      <c r="J54" s="54">
        <f>+E19</f>
        <v>0</v>
      </c>
      <c r="K54" s="12"/>
      <c r="L54" s="6"/>
      <c r="M54" s="6"/>
      <c r="N54" s="6"/>
      <c r="O54" s="6"/>
    </row>
    <row r="55" spans="1:15" ht="13.35" customHeight="1" x14ac:dyDescent="0.3">
      <c r="A55" s="24"/>
      <c r="B55" s="26">
        <v>69</v>
      </c>
      <c r="C55" s="27" t="s">
        <v>37</v>
      </c>
      <c r="D55" s="27"/>
      <c r="E55" s="22">
        <v>0</v>
      </c>
      <c r="F55" s="16"/>
      <c r="G55" s="55" t="s">
        <v>139</v>
      </c>
      <c r="H55" s="56"/>
      <c r="I55" s="56"/>
      <c r="J55" s="57">
        <f>+J19</f>
        <v>0</v>
      </c>
      <c r="K55" s="12"/>
      <c r="L55" s="6"/>
      <c r="M55" s="6"/>
      <c r="N55" s="6"/>
      <c r="O55" s="6"/>
    </row>
    <row r="56" spans="1:15" ht="13.35" customHeight="1" x14ac:dyDescent="0.3">
      <c r="A56" s="24"/>
      <c r="B56" s="26">
        <v>70</v>
      </c>
      <c r="C56" s="44" t="s">
        <v>158</v>
      </c>
      <c r="D56" s="27"/>
      <c r="E56" s="124">
        <v>0</v>
      </c>
      <c r="F56" s="16"/>
      <c r="G56" s="116" t="s">
        <v>140</v>
      </c>
      <c r="H56" s="20"/>
      <c r="I56" s="20"/>
      <c r="J56" s="49">
        <f>SUM(J54:J55)</f>
        <v>0</v>
      </c>
      <c r="K56" s="12"/>
      <c r="L56" s="6"/>
      <c r="M56" s="6"/>
      <c r="N56" s="6"/>
      <c r="O56" s="6"/>
    </row>
    <row r="57" spans="1:15" ht="13.35" customHeight="1" x14ac:dyDescent="0.3">
      <c r="A57" s="24"/>
      <c r="B57" s="26">
        <v>71</v>
      </c>
      <c r="C57" s="29" t="s">
        <v>157</v>
      </c>
      <c r="D57" s="120"/>
      <c r="E57" s="22">
        <v>0</v>
      </c>
      <c r="F57" s="16"/>
      <c r="G57" s="26"/>
      <c r="H57" s="20"/>
      <c r="I57" s="20"/>
      <c r="J57" s="54"/>
      <c r="K57" s="12"/>
      <c r="L57" s="6"/>
      <c r="M57" s="6"/>
      <c r="N57" s="6"/>
      <c r="O57" s="6"/>
    </row>
    <row r="58" spans="1:15" ht="13.35" customHeight="1" x14ac:dyDescent="0.3">
      <c r="A58" s="24"/>
      <c r="B58" s="26">
        <v>72</v>
      </c>
      <c r="C58" s="30" t="s">
        <v>13</v>
      </c>
      <c r="D58" s="30"/>
      <c r="E58" s="31">
        <f>SUM(E54:E57)+E53+E49+E38</f>
        <v>0</v>
      </c>
      <c r="F58" s="16"/>
      <c r="G58" s="50" t="s">
        <v>1</v>
      </c>
      <c r="H58" s="20"/>
      <c r="I58" s="20"/>
      <c r="J58" s="54">
        <f>+E62</f>
        <v>0</v>
      </c>
      <c r="K58" s="12"/>
      <c r="L58" s="6"/>
      <c r="M58" s="6"/>
      <c r="N58" s="6"/>
      <c r="O58" s="6"/>
    </row>
    <row r="59" spans="1:15" ht="13.35" customHeight="1" x14ac:dyDescent="0.3">
      <c r="A59" s="24"/>
      <c r="B59" s="26" t="s">
        <v>38</v>
      </c>
      <c r="C59" s="27" t="s">
        <v>43</v>
      </c>
      <c r="D59" s="27"/>
      <c r="E59" s="22">
        <v>0</v>
      </c>
      <c r="F59" s="16"/>
      <c r="G59" s="55" t="s">
        <v>21</v>
      </c>
      <c r="H59" s="56"/>
      <c r="I59" s="56"/>
      <c r="J59" s="57">
        <f>+J49</f>
        <v>0</v>
      </c>
      <c r="K59" s="12"/>
      <c r="L59" s="6"/>
      <c r="M59" s="6"/>
      <c r="N59" s="6"/>
      <c r="O59" s="6"/>
    </row>
    <row r="60" spans="1:15" ht="13.35" customHeight="1" x14ac:dyDescent="0.3">
      <c r="A60" s="24"/>
      <c r="B60" s="26" t="s">
        <v>39</v>
      </c>
      <c r="C60" s="27" t="s">
        <v>156</v>
      </c>
      <c r="D60" s="27"/>
      <c r="E60" s="22">
        <v>0</v>
      </c>
      <c r="F60" s="16"/>
      <c r="G60" s="47" t="s">
        <v>120</v>
      </c>
      <c r="H60" s="48"/>
      <c r="I60" s="48"/>
      <c r="J60" s="49">
        <f>+J58+J59</f>
        <v>0</v>
      </c>
      <c r="K60" s="12"/>
      <c r="L60" s="6"/>
      <c r="M60" s="6"/>
      <c r="N60" s="6"/>
      <c r="O60" s="6"/>
    </row>
    <row r="61" spans="1:15" ht="13.35" customHeight="1" x14ac:dyDescent="0.3">
      <c r="A61" s="24"/>
      <c r="B61" s="26" t="s">
        <v>40</v>
      </c>
      <c r="C61" s="27" t="s">
        <v>42</v>
      </c>
      <c r="D61" s="29"/>
      <c r="E61" s="22">
        <v>0</v>
      </c>
      <c r="F61" s="16"/>
      <c r="G61" s="50"/>
      <c r="H61" s="20"/>
      <c r="I61" s="20"/>
      <c r="J61" s="51"/>
      <c r="K61" s="12"/>
      <c r="L61" s="6"/>
      <c r="M61" s="6"/>
      <c r="N61" s="6"/>
      <c r="O61" s="6"/>
    </row>
    <row r="62" spans="1:15" ht="13.35" customHeight="1" thickBot="1" x14ac:dyDescent="0.35">
      <c r="A62" s="24"/>
      <c r="B62" s="32">
        <v>74</v>
      </c>
      <c r="C62" s="125" t="s">
        <v>41</v>
      </c>
      <c r="D62" s="33"/>
      <c r="E62" s="126">
        <f>SUM(E58:E61)</f>
        <v>0</v>
      </c>
      <c r="F62" s="16"/>
      <c r="G62" s="58" t="s">
        <v>112</v>
      </c>
      <c r="H62" s="59"/>
      <c r="I62" s="59"/>
      <c r="J62" s="60">
        <f>+J56-J60</f>
        <v>0</v>
      </c>
      <c r="K62" s="12"/>
      <c r="L62" s="6"/>
      <c r="M62" s="6"/>
      <c r="N62" s="6"/>
      <c r="O62" s="6"/>
    </row>
    <row r="63" spans="1:15" ht="13.35" customHeight="1" thickBot="1" x14ac:dyDescent="0.35">
      <c r="A63" s="24"/>
      <c r="B63" s="16"/>
      <c r="C63" s="16"/>
      <c r="D63" s="16"/>
      <c r="E63" s="16"/>
      <c r="F63" s="16"/>
      <c r="G63" s="16"/>
      <c r="H63" s="16"/>
      <c r="I63" s="16"/>
      <c r="J63" s="16"/>
      <c r="K63" s="12"/>
      <c r="L63" s="6"/>
      <c r="M63" s="6"/>
      <c r="N63" s="6"/>
      <c r="O63" s="6"/>
    </row>
    <row r="64" spans="1:15" ht="17.100000000000001" customHeight="1" thickBot="1" x14ac:dyDescent="0.35">
      <c r="A64" s="24"/>
      <c r="B64" s="37"/>
      <c r="C64" s="35" t="s">
        <v>112</v>
      </c>
      <c r="D64" s="35"/>
      <c r="E64" s="36">
        <f>E19-E62</f>
        <v>0</v>
      </c>
      <c r="F64" s="16"/>
      <c r="G64" s="16"/>
      <c r="H64" s="16"/>
      <c r="I64" s="16"/>
      <c r="J64" s="16"/>
      <c r="K64" s="12"/>
      <c r="L64" s="6"/>
      <c r="M64" s="6"/>
      <c r="N64" s="6"/>
      <c r="O64" s="6"/>
    </row>
    <row r="65" spans="1:15" ht="17.100000000000001" customHeight="1" x14ac:dyDescent="0.3">
      <c r="A65" s="24"/>
      <c r="B65" s="17"/>
      <c r="C65" s="16"/>
      <c r="D65" s="16"/>
      <c r="E65" s="16"/>
      <c r="F65" s="16"/>
      <c r="G65" s="16"/>
      <c r="H65" s="16"/>
      <c r="I65" s="16"/>
      <c r="J65" s="16"/>
      <c r="K65" s="12"/>
      <c r="L65" s="6"/>
      <c r="M65" s="6"/>
      <c r="N65" s="6"/>
      <c r="O65" s="6"/>
    </row>
    <row r="66" spans="1:15" ht="17.100000000000001" customHeight="1" x14ac:dyDescent="0.3">
      <c r="A66" s="24"/>
      <c r="B66" s="17"/>
      <c r="C66" s="16"/>
      <c r="D66" s="16"/>
      <c r="E66" s="16"/>
      <c r="F66" s="16"/>
      <c r="G66" s="16"/>
      <c r="H66" s="16"/>
      <c r="I66" s="16"/>
      <c r="J66" s="16"/>
      <c r="K66" s="12"/>
      <c r="L66" s="6"/>
      <c r="M66" s="6"/>
      <c r="N66" s="6"/>
      <c r="O66" s="6"/>
    </row>
    <row r="67" spans="1:15" ht="17.100000000000001" customHeight="1" x14ac:dyDescent="0.3">
      <c r="A67" s="24"/>
      <c r="B67" s="17"/>
      <c r="C67" s="16"/>
      <c r="D67" s="16"/>
      <c r="E67" s="16"/>
      <c r="F67" s="16"/>
      <c r="G67" s="17"/>
      <c r="H67" s="16"/>
      <c r="I67" s="16"/>
      <c r="J67" s="16"/>
      <c r="K67" s="12"/>
      <c r="L67" s="6"/>
      <c r="M67" s="6"/>
      <c r="N67" s="6"/>
      <c r="O67" s="6"/>
    </row>
    <row r="68" spans="1:15" x14ac:dyDescent="0.3">
      <c r="A68" s="24"/>
      <c r="B68" s="17"/>
      <c r="C68" s="16"/>
      <c r="D68" s="16"/>
      <c r="E68" s="16"/>
      <c r="F68" s="16"/>
      <c r="G68" s="17"/>
      <c r="H68" s="16"/>
      <c r="I68" s="16"/>
      <c r="J68" s="16"/>
      <c r="K68" s="12"/>
      <c r="L68" s="6"/>
      <c r="M68" s="6"/>
      <c r="N68" s="6"/>
      <c r="O68" s="6"/>
    </row>
    <row r="69" spans="1:15" x14ac:dyDescent="0.3">
      <c r="A69" s="24"/>
      <c r="B69" s="17"/>
      <c r="C69" s="16"/>
      <c r="D69" s="16"/>
      <c r="E69" s="16"/>
      <c r="F69" s="16"/>
      <c r="G69" s="17"/>
      <c r="H69" s="16"/>
      <c r="I69" s="16"/>
      <c r="J69" s="16"/>
      <c r="K69" s="12"/>
      <c r="L69" s="6"/>
      <c r="M69" s="6"/>
      <c r="N69" s="6"/>
      <c r="O69" s="6"/>
    </row>
    <row r="70" spans="1:15" x14ac:dyDescent="0.3">
      <c r="A70" s="24"/>
      <c r="B70" s="17"/>
      <c r="C70" s="16"/>
      <c r="D70" s="16"/>
      <c r="E70" s="16"/>
      <c r="F70" s="16"/>
      <c r="G70" s="17"/>
      <c r="H70" s="16"/>
      <c r="I70" s="16"/>
      <c r="J70" s="16"/>
      <c r="K70" s="12"/>
      <c r="L70" s="6"/>
      <c r="M70" s="6"/>
      <c r="N70" s="6"/>
      <c r="O70" s="6"/>
    </row>
    <row r="71" spans="1:15" x14ac:dyDescent="0.3">
      <c r="A71" s="24"/>
      <c r="B71" s="17"/>
      <c r="C71" s="16"/>
      <c r="D71" s="16"/>
      <c r="E71" s="16"/>
      <c r="F71" s="16"/>
      <c r="G71" s="17"/>
      <c r="H71" s="16"/>
      <c r="I71" s="16"/>
      <c r="J71" s="16"/>
      <c r="K71" s="12"/>
      <c r="L71" s="6"/>
      <c r="M71" s="6"/>
      <c r="N71" s="6"/>
      <c r="O71" s="6"/>
    </row>
    <row r="72" spans="1:15" ht="15" thickBot="1" x14ac:dyDescent="0.35">
      <c r="A72" s="38"/>
      <c r="B72" s="39"/>
      <c r="C72" s="40"/>
      <c r="D72" s="40"/>
      <c r="E72" s="40"/>
      <c r="F72" s="40"/>
      <c r="G72" s="39"/>
      <c r="H72" s="40"/>
      <c r="I72" s="40"/>
      <c r="J72" s="40"/>
      <c r="K72" s="41"/>
      <c r="L72" s="6"/>
      <c r="M72" s="6"/>
      <c r="N72" s="6"/>
      <c r="O72" s="6"/>
    </row>
    <row r="82" hidden="1" x14ac:dyDescent="0.3"/>
    <row r="83" hidden="1" x14ac:dyDescent="0.3"/>
    <row r="85" hidden="1" x14ac:dyDescent="0.3"/>
  </sheetData>
  <mergeCells count="11">
    <mergeCell ref="G53:J53"/>
    <mergeCell ref="M11:S12"/>
    <mergeCell ref="B8:E8"/>
    <mergeCell ref="C21:E21"/>
    <mergeCell ref="H21:J21"/>
    <mergeCell ref="G8:J8"/>
    <mergeCell ref="B6:E6"/>
    <mergeCell ref="G6:J6"/>
    <mergeCell ref="B1:J1"/>
    <mergeCell ref="B2:J2"/>
    <mergeCell ref="B3:J3"/>
  </mergeCells>
  <printOptions horizontalCentered="1"/>
  <pageMargins left="0.45" right="0.45" top="0.5" bottom="0.5" header="0.3" footer="0.3"/>
  <pageSetup scale="50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976988C2-B90E-4F4B-860D-66C26B63EFCB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14" id="{4957DB68-8B70-4BCE-A394-B453B38B1628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13" id="{54F430F6-C2EA-46CE-9341-853E25E81E3B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expression" priority="12" id="{63D6B997-2E15-418B-8CC8-581D7F8F02D6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11" id="{7CBFEBAD-522A-457B-B86E-80401DD9343C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expression" priority="10" id="{D88770AE-4F79-41DD-9F42-1804D31526D0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9" id="{B46AE83F-CE88-4C0E-9CA2-B29B803B8503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E54</xm:sqref>
        </x14:conditionalFormatting>
        <x14:conditionalFormatting xmlns:xm="http://schemas.microsoft.com/office/excel/2006/main">
          <x14:cfRule type="expression" priority="8" id="{7DB5179B-965D-4C2B-AB7C-EF448F0AAEAB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E57</xm:sqref>
        </x14:conditionalFormatting>
        <x14:conditionalFormatting xmlns:xm="http://schemas.microsoft.com/office/excel/2006/main">
          <x14:cfRule type="expression" priority="7" id="{91E163E4-28DF-4A1E-B3F1-9FDC059060C4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E59</xm:sqref>
        </x14:conditionalFormatting>
        <x14:conditionalFormatting xmlns:xm="http://schemas.microsoft.com/office/excel/2006/main">
          <x14:cfRule type="expression" priority="6" id="{E1C94FD8-3A47-4DA4-8DF6-41E07D7E05D8}">
            <xm:f>'Cover Sheet'!$A$4="223(f)"</xm:f>
            <x14:dxf>
              <font>
                <color auto="1"/>
              </font>
              <fill>
                <patternFill patternType="darkUp">
                  <fgColor theme="2" tint="-9.9948118533890809E-2"/>
                  <bgColor theme="0"/>
                </patternFill>
              </fill>
            </x14:dxf>
          </x14:cfRule>
          <xm:sqref>E61</xm:sqref>
        </x14:conditionalFormatting>
        <x14:conditionalFormatting xmlns:xm="http://schemas.microsoft.com/office/excel/2006/main">
          <x14:cfRule type="expression" priority="5" id="{8C272816-7D0C-4D5E-9691-A6E95FCEE830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A67:K72 A4:A64 A65:F66 K4:K66</xm:sqref>
        </x14:conditionalFormatting>
        <x14:conditionalFormatting xmlns:xm="http://schemas.microsoft.com/office/excel/2006/main">
          <x14:cfRule type="expression" priority="4" id="{795941D7-3D57-4B94-B700-282FE6350158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B4:J4</xm:sqref>
        </x14:conditionalFormatting>
        <x14:conditionalFormatting xmlns:xm="http://schemas.microsoft.com/office/excel/2006/main">
          <x14:cfRule type="expression" priority="3" id="{5125602A-B5B6-4927-90C7-6AA168AAA58A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B5:J5</xm:sqref>
        </x14:conditionalFormatting>
        <x14:conditionalFormatting xmlns:xm="http://schemas.microsoft.com/office/excel/2006/main">
          <x14:cfRule type="expression" priority="2" id="{C5C1E433-EB86-4BED-B26B-63B2EC54D9E9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B7:J7 F7:F66 G20:J20 B20:E20 G50:J50 G52:J52 G63:J66 B63:E63</xm:sqref>
        </x14:conditionalFormatting>
        <x14:conditionalFormatting xmlns:xm="http://schemas.microsoft.com/office/excel/2006/main">
          <x14:cfRule type="expression" priority="1" id="{97D42DD1-24AA-4316-A322-0FF1C787747F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F6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N43"/>
  <sheetViews>
    <sheetView showGridLines="0" zoomScaleNormal="100" workbookViewId="0">
      <selection activeCell="B3" sqref="B3:G3"/>
    </sheetView>
  </sheetViews>
  <sheetFormatPr defaultColWidth="8.77734375" defaultRowHeight="14.4" x14ac:dyDescent="0.3"/>
  <cols>
    <col min="1" max="1" width="1.5546875" style="62" customWidth="1"/>
    <col min="2" max="2" width="20.5546875" style="62" customWidth="1"/>
    <col min="3" max="3" width="11.44140625" style="62" customWidth="1"/>
    <col min="4" max="4" width="13.21875" style="62" customWidth="1"/>
    <col min="5" max="5" width="11" style="62" customWidth="1"/>
    <col min="6" max="6" width="42.77734375" style="62" customWidth="1"/>
    <col min="7" max="7" width="20.5546875" style="62" customWidth="1"/>
    <col min="8" max="8" width="3.21875" style="62" customWidth="1"/>
    <col min="9" max="9" width="8.77734375" style="62"/>
    <col min="10" max="10" width="10.44140625" style="62" bestFit="1" customWidth="1"/>
    <col min="11" max="16384" width="8.77734375" style="62"/>
  </cols>
  <sheetData>
    <row r="1" spans="2:14" x14ac:dyDescent="0.3">
      <c r="B1" s="222" t="str">
        <f>+'Cover Sheet'!$A$1</f>
        <v>Property Name</v>
      </c>
      <c r="C1" s="206"/>
      <c r="D1" s="206"/>
      <c r="E1" s="206"/>
      <c r="F1" s="206"/>
      <c r="G1" s="223"/>
      <c r="H1" s="146"/>
      <c r="I1" s="61"/>
    </row>
    <row r="2" spans="2:14" x14ac:dyDescent="0.3">
      <c r="B2" s="224" t="s">
        <v>190</v>
      </c>
      <c r="C2" s="207"/>
      <c r="D2" s="207"/>
      <c r="E2" s="207"/>
      <c r="F2" s="207"/>
      <c r="G2" s="225"/>
      <c r="H2" s="146"/>
      <c r="I2" s="61"/>
    </row>
    <row r="3" spans="2:14" x14ac:dyDescent="0.3">
      <c r="B3" s="226" t="str">
        <f>+'Cover Sheet'!A5</f>
        <v>LIHTC Summary Report 3.0 for Heavy 223(f)</v>
      </c>
      <c r="C3" s="208"/>
      <c r="D3" s="208"/>
      <c r="E3" s="208"/>
      <c r="F3" s="208"/>
      <c r="G3" s="227"/>
      <c r="H3" s="146"/>
      <c r="I3" s="63" t="s">
        <v>97</v>
      </c>
    </row>
    <row r="4" spans="2:14" x14ac:dyDescent="0.3">
      <c r="B4" s="131"/>
      <c r="C4" s="16"/>
      <c r="D4" s="16"/>
      <c r="E4" s="16"/>
      <c r="F4" s="16"/>
      <c r="G4" s="133"/>
      <c r="H4" s="146"/>
      <c r="I4" s="19" t="s">
        <v>108</v>
      </c>
      <c r="J4" s="121" t="s">
        <v>110</v>
      </c>
      <c r="N4" s="2"/>
    </row>
    <row r="5" spans="2:14" x14ac:dyDescent="0.3">
      <c r="B5" s="132"/>
      <c r="C5" s="64" t="s">
        <v>45</v>
      </c>
      <c r="D5" s="64" t="s">
        <v>46</v>
      </c>
      <c r="E5" s="64" t="s">
        <v>47</v>
      </c>
      <c r="F5" s="64" t="s">
        <v>98</v>
      </c>
      <c r="G5" s="12"/>
      <c r="H5" s="146"/>
      <c r="I5" s="21" t="s">
        <v>109</v>
      </c>
      <c r="J5" s="121" t="s">
        <v>111</v>
      </c>
      <c r="N5" s="1"/>
    </row>
    <row r="6" spans="2:14" x14ac:dyDescent="0.3">
      <c r="B6" s="132"/>
      <c r="C6" s="219" t="s">
        <v>48</v>
      </c>
      <c r="D6" s="228">
        <v>0</v>
      </c>
      <c r="E6" s="216">
        <f>IF(D6=0,0,D6/$D$36)</f>
        <v>0</v>
      </c>
      <c r="F6" s="65"/>
      <c r="G6" s="12"/>
      <c r="H6" s="146"/>
    </row>
    <row r="7" spans="2:14" x14ac:dyDescent="0.3">
      <c r="B7" s="132"/>
      <c r="C7" s="220"/>
      <c r="D7" s="229"/>
      <c r="E7" s="217"/>
      <c r="F7" s="65"/>
      <c r="G7" s="12"/>
      <c r="H7" s="146"/>
      <c r="I7" s="122"/>
    </row>
    <row r="8" spans="2:14" x14ac:dyDescent="0.3">
      <c r="B8" s="132"/>
      <c r="C8" s="221"/>
      <c r="D8" s="230"/>
      <c r="E8" s="218"/>
      <c r="F8" s="65"/>
      <c r="G8" s="12"/>
      <c r="H8" s="146"/>
      <c r="I8" s="122"/>
    </row>
    <row r="9" spans="2:14" x14ac:dyDescent="0.3">
      <c r="B9" s="132"/>
      <c r="C9" s="219" t="s">
        <v>49</v>
      </c>
      <c r="D9" s="228">
        <v>0</v>
      </c>
      <c r="E9" s="216">
        <f>IF(D9=0,0,D9/$D$36)</f>
        <v>0</v>
      </c>
      <c r="F9" s="65"/>
      <c r="G9" s="12"/>
      <c r="H9" s="146"/>
    </row>
    <row r="10" spans="2:14" x14ac:dyDescent="0.3">
      <c r="B10" s="132"/>
      <c r="C10" s="220"/>
      <c r="D10" s="229"/>
      <c r="E10" s="217"/>
      <c r="F10" s="65"/>
      <c r="G10" s="12"/>
      <c r="H10" s="146"/>
    </row>
    <row r="11" spans="2:14" x14ac:dyDescent="0.3">
      <c r="B11" s="132"/>
      <c r="C11" s="221"/>
      <c r="D11" s="230"/>
      <c r="E11" s="218"/>
      <c r="F11" s="65"/>
      <c r="G11" s="12"/>
      <c r="H11" s="146"/>
    </row>
    <row r="12" spans="2:14" x14ac:dyDescent="0.3">
      <c r="B12" s="132"/>
      <c r="C12" s="219" t="s">
        <v>50</v>
      </c>
      <c r="D12" s="228">
        <v>0</v>
      </c>
      <c r="E12" s="216">
        <f>IF(D12=0,0,D12/$D$36)</f>
        <v>0</v>
      </c>
      <c r="F12" s="65"/>
      <c r="G12" s="12"/>
      <c r="H12" s="146"/>
      <c r="J12" s="114"/>
    </row>
    <row r="13" spans="2:14" x14ac:dyDescent="0.3">
      <c r="B13" s="132"/>
      <c r="C13" s="220"/>
      <c r="D13" s="229"/>
      <c r="E13" s="217"/>
      <c r="F13" s="65"/>
      <c r="G13" s="12"/>
      <c r="H13" s="146"/>
    </row>
    <row r="14" spans="2:14" x14ac:dyDescent="0.3">
      <c r="B14" s="132"/>
      <c r="C14" s="221"/>
      <c r="D14" s="230"/>
      <c r="E14" s="218"/>
      <c r="F14" s="65"/>
      <c r="G14" s="12"/>
      <c r="H14" s="146"/>
    </row>
    <row r="15" spans="2:14" x14ac:dyDescent="0.3">
      <c r="B15" s="132"/>
      <c r="C15" s="219" t="s">
        <v>51</v>
      </c>
      <c r="D15" s="228">
        <v>0</v>
      </c>
      <c r="E15" s="216">
        <f>IF(D15=0,0,D15/$D$36)</f>
        <v>0</v>
      </c>
      <c r="F15" s="117"/>
      <c r="G15" s="12"/>
      <c r="H15" s="146"/>
    </row>
    <row r="16" spans="2:14" x14ac:dyDescent="0.3">
      <c r="B16" s="132"/>
      <c r="C16" s="220"/>
      <c r="D16" s="229"/>
      <c r="E16" s="217"/>
      <c r="F16" s="65"/>
      <c r="G16" s="12"/>
      <c r="H16" s="146"/>
    </row>
    <row r="17" spans="2:10" x14ac:dyDescent="0.3">
      <c r="B17" s="132"/>
      <c r="C17" s="221"/>
      <c r="D17" s="230"/>
      <c r="E17" s="218"/>
      <c r="F17" s="65"/>
      <c r="G17" s="12"/>
      <c r="H17" s="146"/>
    </row>
    <row r="18" spans="2:10" x14ac:dyDescent="0.3">
      <c r="B18" s="132"/>
      <c r="C18" s="219" t="s">
        <v>52</v>
      </c>
      <c r="D18" s="228">
        <v>0</v>
      </c>
      <c r="E18" s="216">
        <f>IF(D18=0,0,D18/$D$36)</f>
        <v>0</v>
      </c>
      <c r="F18" s="148"/>
      <c r="G18" s="12"/>
      <c r="H18" s="146"/>
    </row>
    <row r="19" spans="2:10" x14ac:dyDescent="0.3">
      <c r="B19" s="132"/>
      <c r="C19" s="220"/>
      <c r="D19" s="229"/>
      <c r="E19" s="217"/>
      <c r="F19" s="65"/>
      <c r="G19" s="12"/>
      <c r="H19" s="146"/>
    </row>
    <row r="20" spans="2:10" x14ac:dyDescent="0.3">
      <c r="B20" s="132"/>
      <c r="C20" s="221"/>
      <c r="D20" s="230"/>
      <c r="E20" s="218"/>
      <c r="F20" s="65"/>
      <c r="G20" s="12"/>
      <c r="H20" s="146"/>
    </row>
    <row r="21" spans="2:10" x14ac:dyDescent="0.3">
      <c r="B21" s="132"/>
      <c r="C21" s="219" t="s">
        <v>53</v>
      </c>
      <c r="D21" s="228">
        <v>0</v>
      </c>
      <c r="E21" s="216">
        <f>IF(D21=0,0,D21/$D$36)</f>
        <v>0</v>
      </c>
      <c r="F21" s="65"/>
      <c r="G21" s="12"/>
      <c r="H21" s="146"/>
    </row>
    <row r="22" spans="2:10" x14ac:dyDescent="0.3">
      <c r="B22" s="132"/>
      <c r="C22" s="220"/>
      <c r="D22" s="229"/>
      <c r="E22" s="217"/>
      <c r="F22" s="65"/>
      <c r="G22" s="12"/>
      <c r="H22" s="146"/>
    </row>
    <row r="23" spans="2:10" x14ac:dyDescent="0.3">
      <c r="B23" s="132"/>
      <c r="C23" s="221"/>
      <c r="D23" s="230"/>
      <c r="E23" s="218"/>
      <c r="F23" s="65"/>
      <c r="G23" s="12"/>
      <c r="H23" s="146"/>
    </row>
    <row r="24" spans="2:10" x14ac:dyDescent="0.3">
      <c r="B24" s="132"/>
      <c r="C24" s="219" t="s">
        <v>54</v>
      </c>
      <c r="D24" s="228">
        <v>0</v>
      </c>
      <c r="E24" s="216">
        <f>IF(D24=0,0,D24/$D$36)</f>
        <v>0</v>
      </c>
      <c r="F24" s="65"/>
      <c r="G24" s="12"/>
      <c r="H24" s="146"/>
    </row>
    <row r="25" spans="2:10" x14ac:dyDescent="0.3">
      <c r="B25" s="132"/>
      <c r="C25" s="220"/>
      <c r="D25" s="229"/>
      <c r="E25" s="217"/>
      <c r="F25" s="65"/>
      <c r="G25" s="12"/>
      <c r="H25" s="146"/>
      <c r="J25" s="114"/>
    </row>
    <row r="26" spans="2:10" x14ac:dyDescent="0.3">
      <c r="B26" s="132"/>
      <c r="C26" s="221"/>
      <c r="D26" s="230"/>
      <c r="E26" s="218"/>
      <c r="F26" s="65"/>
      <c r="G26" s="12"/>
      <c r="H26" s="146"/>
    </row>
    <row r="27" spans="2:10" x14ac:dyDescent="0.3">
      <c r="B27" s="132"/>
      <c r="C27" s="219" t="s">
        <v>152</v>
      </c>
      <c r="D27" s="228">
        <v>0</v>
      </c>
      <c r="E27" s="216">
        <f>IF(D27=0,0,D27/$D$36)</f>
        <v>0</v>
      </c>
      <c r="F27" s="65"/>
      <c r="G27" s="12"/>
      <c r="H27" s="146"/>
    </row>
    <row r="28" spans="2:10" x14ac:dyDescent="0.3">
      <c r="B28" s="132"/>
      <c r="C28" s="220"/>
      <c r="D28" s="229"/>
      <c r="E28" s="217"/>
      <c r="F28" s="65"/>
      <c r="G28" s="12"/>
      <c r="H28" s="146"/>
    </row>
    <row r="29" spans="2:10" x14ac:dyDescent="0.3">
      <c r="B29" s="132"/>
      <c r="C29" s="221"/>
      <c r="D29" s="230"/>
      <c r="E29" s="218"/>
      <c r="F29" s="65"/>
      <c r="G29" s="12"/>
      <c r="H29" s="146"/>
    </row>
    <row r="30" spans="2:10" x14ac:dyDescent="0.3">
      <c r="B30" s="132"/>
      <c r="C30" s="219" t="s">
        <v>130</v>
      </c>
      <c r="D30" s="228">
        <v>0</v>
      </c>
      <c r="E30" s="216">
        <f>IF(D30=0,0,D30/$D$36)</f>
        <v>0</v>
      </c>
      <c r="F30" s="65"/>
      <c r="G30" s="12"/>
      <c r="H30" s="146"/>
    </row>
    <row r="31" spans="2:10" x14ac:dyDescent="0.3">
      <c r="B31" s="132"/>
      <c r="C31" s="220"/>
      <c r="D31" s="229"/>
      <c r="E31" s="217"/>
      <c r="F31" s="65"/>
      <c r="G31" s="12"/>
      <c r="H31" s="146"/>
    </row>
    <row r="32" spans="2:10" x14ac:dyDescent="0.3">
      <c r="B32" s="132"/>
      <c r="C32" s="221"/>
      <c r="D32" s="230"/>
      <c r="E32" s="218"/>
      <c r="F32" s="65"/>
      <c r="G32" s="12"/>
      <c r="H32" s="146"/>
    </row>
    <row r="33" spans="2:8" x14ac:dyDescent="0.3">
      <c r="B33" s="132"/>
      <c r="C33" s="219" t="s">
        <v>131</v>
      </c>
      <c r="D33" s="228">
        <v>0</v>
      </c>
      <c r="E33" s="216">
        <f>IF(D33=0,0,D33/$D$36)</f>
        <v>0</v>
      </c>
      <c r="F33" s="65"/>
      <c r="G33" s="12"/>
      <c r="H33" s="146"/>
    </row>
    <row r="34" spans="2:8" x14ac:dyDescent="0.3">
      <c r="B34" s="132"/>
      <c r="C34" s="220"/>
      <c r="D34" s="229"/>
      <c r="E34" s="217"/>
      <c r="F34" s="65"/>
      <c r="G34" s="12"/>
      <c r="H34" s="146"/>
    </row>
    <row r="35" spans="2:8" x14ac:dyDescent="0.3">
      <c r="B35" s="132"/>
      <c r="C35" s="221"/>
      <c r="D35" s="230"/>
      <c r="E35" s="218"/>
      <c r="F35" s="65"/>
      <c r="G35" s="12"/>
      <c r="H35" s="146"/>
    </row>
    <row r="36" spans="2:8" x14ac:dyDescent="0.3">
      <c r="B36" s="132"/>
      <c r="C36" s="66" t="s">
        <v>55</v>
      </c>
      <c r="D36" s="67">
        <f>SUM(D6:D35)</f>
        <v>0</v>
      </c>
      <c r="E36" s="68">
        <f>SUM(E6:E35)</f>
        <v>0</v>
      </c>
      <c r="F36" s="69"/>
      <c r="G36" s="12"/>
      <c r="H36" s="146"/>
    </row>
    <row r="37" spans="2:8" x14ac:dyDescent="0.3">
      <c r="B37" s="24"/>
      <c r="C37" s="16" t="s">
        <v>99</v>
      </c>
      <c r="D37" s="16"/>
      <c r="E37" s="16"/>
      <c r="F37" s="16"/>
      <c r="G37" s="12"/>
      <c r="H37" s="146"/>
    </row>
    <row r="38" spans="2:8" x14ac:dyDescent="0.3">
      <c r="B38" s="24"/>
      <c r="C38" s="16" t="s">
        <v>100</v>
      </c>
      <c r="D38" s="70" t="s">
        <v>113</v>
      </c>
      <c r="E38" s="16"/>
      <c r="F38" s="16"/>
      <c r="G38" s="12"/>
      <c r="H38" s="146"/>
    </row>
    <row r="39" spans="2:8" ht="15" thickBot="1" x14ac:dyDescent="0.35">
      <c r="B39" s="38"/>
      <c r="C39" s="40"/>
      <c r="D39" s="40"/>
      <c r="E39" s="40"/>
      <c r="F39" s="40"/>
      <c r="G39" s="41"/>
      <c r="H39" s="146"/>
    </row>
    <row r="40" spans="2:8" x14ac:dyDescent="0.3">
      <c r="H40" s="146"/>
    </row>
    <row r="41" spans="2:8" x14ac:dyDescent="0.3">
      <c r="F41" s="73"/>
      <c r="H41" s="146"/>
    </row>
    <row r="42" spans="2:8" x14ac:dyDescent="0.3">
      <c r="H42" s="146"/>
    </row>
    <row r="43" spans="2:8" x14ac:dyDescent="0.3">
      <c r="H43" s="146"/>
    </row>
  </sheetData>
  <mergeCells count="33">
    <mergeCell ref="E33:E35"/>
    <mergeCell ref="C18:C20"/>
    <mergeCell ref="D18:D20"/>
    <mergeCell ref="E18:E20"/>
    <mergeCell ref="C21:C23"/>
    <mergeCell ref="D21:D23"/>
    <mergeCell ref="E21:E23"/>
    <mergeCell ref="C27:C29"/>
    <mergeCell ref="D27:D29"/>
    <mergeCell ref="E27:E29"/>
    <mergeCell ref="D30:D32"/>
    <mergeCell ref="E30:E32"/>
    <mergeCell ref="D6:D8"/>
    <mergeCell ref="C9:C11"/>
    <mergeCell ref="D9:D11"/>
    <mergeCell ref="C33:C35"/>
    <mergeCell ref="D33:D35"/>
    <mergeCell ref="E9:E11"/>
    <mergeCell ref="C30:C32"/>
    <mergeCell ref="B1:G1"/>
    <mergeCell ref="B2:G2"/>
    <mergeCell ref="B3:G3"/>
    <mergeCell ref="C24:C26"/>
    <mergeCell ref="D24:D26"/>
    <mergeCell ref="E24:E26"/>
    <mergeCell ref="C12:C14"/>
    <mergeCell ref="D12:D14"/>
    <mergeCell ref="E12:E14"/>
    <mergeCell ref="C15:C17"/>
    <mergeCell ref="D15:D17"/>
    <mergeCell ref="E15:E17"/>
    <mergeCell ref="E6:E8"/>
    <mergeCell ref="C6:C8"/>
  </mergeCells>
  <printOptions horizontalCentered="1"/>
  <pageMargins left="0.7" right="0.7" top="0.75" bottom="0.75" header="0.3" footer="0.3"/>
  <pageSetup scale="82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CC545C2-E615-4ED0-923F-879517E3F265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B4:B38 G5:G38 E38:F38 B39:G39</xm:sqref>
        </x14:conditionalFormatting>
        <x14:conditionalFormatting xmlns:xm="http://schemas.microsoft.com/office/excel/2006/main">
          <x14:cfRule type="expression" priority="1" id="{3B6BD52F-6817-413B-9E41-852722C5CB41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C4:G4</xm:sqref>
        </x14:conditionalFormatting>
        <x14:conditionalFormatting xmlns:xm="http://schemas.microsoft.com/office/excel/2006/main">
          <x14:cfRule type="expression" priority="5" id="{59845592-1A7C-4145-B231-2D2F76C49E8A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4" id="{B71337C3-30D5-40D8-AB46-BE4FA7C7A84E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D37:F37</xm:sqref>
        </x14:conditionalFormatting>
        <x14:conditionalFormatting xmlns:xm="http://schemas.microsoft.com/office/excel/2006/main">
          <x14:cfRule type="expression" priority="3" id="{D85BD992-CE8E-40DA-8C30-09DAF0E9F15D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C38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2"/>
  <sheetViews>
    <sheetView showGridLines="0" topLeftCell="A19" zoomScale="90" zoomScaleNormal="90" zoomScaleSheetLayoutView="90" workbookViewId="0">
      <selection activeCell="B3" sqref="B3:K3"/>
    </sheetView>
  </sheetViews>
  <sheetFormatPr defaultColWidth="13.77734375" defaultRowHeight="14.4" x14ac:dyDescent="0.3"/>
  <cols>
    <col min="1" max="1" width="10.5546875" style="73" customWidth="1"/>
    <col min="2" max="2" width="6.77734375" style="110" customWidth="1"/>
    <col min="3" max="3" width="37.44140625" style="73" customWidth="1"/>
    <col min="4" max="4" width="4.21875" style="73" customWidth="1"/>
    <col min="5" max="5" width="13.77734375" style="73"/>
    <col min="6" max="6" width="4" style="73" customWidth="1"/>
    <col min="7" max="7" width="26.77734375" style="73" customWidth="1"/>
    <col min="8" max="10" width="13.77734375" style="73"/>
    <col min="11" max="11" width="15.77734375" style="73" customWidth="1"/>
    <col min="12" max="12" width="10.5546875" style="73" customWidth="1"/>
    <col min="13" max="13" width="3.21875" style="73" customWidth="1"/>
    <col min="14" max="16384" width="13.77734375" style="73"/>
  </cols>
  <sheetData>
    <row r="1" spans="1:15" x14ac:dyDescent="0.3">
      <c r="A1" s="71"/>
      <c r="B1" s="206" t="str">
        <f>+'Cover Sheet'!$A$1</f>
        <v>Property Name</v>
      </c>
      <c r="C1" s="206"/>
      <c r="D1" s="206"/>
      <c r="E1" s="206"/>
      <c r="F1" s="206"/>
      <c r="G1" s="206"/>
      <c r="H1" s="206"/>
      <c r="I1" s="206"/>
      <c r="J1" s="206"/>
      <c r="K1" s="206"/>
      <c r="L1" s="72"/>
      <c r="M1" s="172"/>
      <c r="N1" s="61"/>
    </row>
    <row r="2" spans="1:15" x14ac:dyDescent="0.3">
      <c r="A2" s="74"/>
      <c r="B2" s="207" t="s">
        <v>123</v>
      </c>
      <c r="C2" s="207"/>
      <c r="D2" s="207"/>
      <c r="E2" s="207"/>
      <c r="F2" s="207"/>
      <c r="G2" s="207"/>
      <c r="H2" s="207"/>
      <c r="I2" s="207"/>
      <c r="J2" s="207"/>
      <c r="K2" s="207"/>
      <c r="L2" s="75"/>
      <c r="M2" s="172"/>
      <c r="N2" s="61"/>
    </row>
    <row r="3" spans="1:15" x14ac:dyDescent="0.3">
      <c r="A3" s="76"/>
      <c r="B3" s="208" t="str">
        <f>+'Cover Sheet'!A5</f>
        <v>LIHTC Summary Report 3.0 for Heavy 223(f)</v>
      </c>
      <c r="C3" s="208"/>
      <c r="D3" s="208"/>
      <c r="E3" s="208"/>
      <c r="F3" s="208"/>
      <c r="G3" s="208"/>
      <c r="H3" s="208"/>
      <c r="I3" s="208"/>
      <c r="J3" s="208"/>
      <c r="K3" s="208"/>
      <c r="L3" s="77"/>
      <c r="M3" s="172"/>
      <c r="N3" s="61"/>
    </row>
    <row r="4" spans="1:15" ht="15" thickBot="1" x14ac:dyDescent="0.35">
      <c r="A4" s="24"/>
      <c r="B4" s="16"/>
      <c r="C4" s="16"/>
      <c r="D4" s="16"/>
      <c r="E4" s="16"/>
      <c r="F4" s="16"/>
      <c r="G4" s="16"/>
      <c r="H4" s="16"/>
      <c r="I4" s="16"/>
      <c r="J4" s="16"/>
      <c r="K4" s="16"/>
      <c r="L4" s="12"/>
      <c r="M4" s="172"/>
    </row>
    <row r="5" spans="1:15" ht="29.4" thickBot="1" x14ac:dyDescent="0.35">
      <c r="A5" s="24"/>
      <c r="B5" s="78" t="s">
        <v>77</v>
      </c>
      <c r="C5" s="231" t="s">
        <v>70</v>
      </c>
      <c r="D5" s="231"/>
      <c r="E5" s="232"/>
      <c r="F5" s="16"/>
      <c r="G5" s="79" t="s">
        <v>71</v>
      </c>
      <c r="H5" s="80" t="s">
        <v>162</v>
      </c>
      <c r="I5" s="80" t="s">
        <v>163</v>
      </c>
      <c r="J5" s="80" t="s">
        <v>159</v>
      </c>
      <c r="K5" s="80" t="s">
        <v>160</v>
      </c>
      <c r="L5" s="12"/>
      <c r="M5" s="172"/>
      <c r="N5" s="173" t="s">
        <v>97</v>
      </c>
    </row>
    <row r="6" spans="1:15" x14ac:dyDescent="0.3">
      <c r="A6" s="24"/>
      <c r="B6" s="81">
        <v>1</v>
      </c>
      <c r="C6" s="82" t="s">
        <v>56</v>
      </c>
      <c r="D6" s="82"/>
      <c r="E6" s="83">
        <f>+'Tab 2 Equity Contribution Sched'!D36</f>
        <v>0</v>
      </c>
      <c r="F6" s="16"/>
      <c r="G6" s="84" t="str">
        <f>IF('Cover Sheet'!$A$4="221(d)(4)","Initial Endorsement","223(f) Closing")</f>
        <v>223(f) Closing</v>
      </c>
      <c r="H6" s="84" t="s">
        <v>72</v>
      </c>
      <c r="I6" s="85">
        <f>+E8</f>
        <v>0</v>
      </c>
      <c r="J6" s="85">
        <f>+'Tab 2 Equity Contribution Sched'!D6:D8</f>
        <v>0</v>
      </c>
      <c r="K6" s="96" t="str">
        <f>IF(J6&gt;=I6,"Yes","No")</f>
        <v>Yes</v>
      </c>
      <c r="L6" s="12"/>
      <c r="M6" s="172"/>
      <c r="N6" s="19" t="s">
        <v>108</v>
      </c>
      <c r="O6" s="121" t="s">
        <v>110</v>
      </c>
    </row>
    <row r="7" spans="1:15" x14ac:dyDescent="0.3">
      <c r="A7" s="24"/>
      <c r="B7" s="81">
        <f>+B6+1</f>
        <v>2</v>
      </c>
      <c r="C7" s="87" t="s">
        <v>57</v>
      </c>
      <c r="D7" s="87"/>
      <c r="E7" s="88">
        <v>0.2</v>
      </c>
      <c r="F7" s="16"/>
      <c r="G7" s="89"/>
      <c r="H7" s="90"/>
      <c r="I7" s="90"/>
      <c r="J7" s="90"/>
      <c r="K7" s="91"/>
      <c r="L7" s="12"/>
      <c r="M7" s="172"/>
      <c r="N7" s="21" t="s">
        <v>109</v>
      </c>
      <c r="O7" s="121" t="s">
        <v>111</v>
      </c>
    </row>
    <row r="8" spans="1:15" x14ac:dyDescent="0.3">
      <c r="A8" s="24"/>
      <c r="B8" s="81">
        <f t="shared" ref="B8:B35" si="0">+B7+1</f>
        <v>3</v>
      </c>
      <c r="C8" s="92" t="s">
        <v>78</v>
      </c>
      <c r="D8" s="92"/>
      <c r="E8" s="93">
        <f>+E6*E7</f>
        <v>0</v>
      </c>
      <c r="F8" s="16"/>
      <c r="G8" s="84" t="str">
        <f>IF('Cover Sheet'!$A$4="221(d)(4)","65% Construction Completion","65% Completion of Repairs")</f>
        <v>65% Completion of Repairs</v>
      </c>
      <c r="H8" s="84" t="s">
        <v>73</v>
      </c>
      <c r="I8" s="85">
        <f>+E32</f>
        <v>0</v>
      </c>
      <c r="J8" s="86">
        <v>0</v>
      </c>
      <c r="K8" s="96" t="str">
        <f>IF(J8&gt;=I8,"Yes","No")</f>
        <v>Yes</v>
      </c>
      <c r="L8" s="12"/>
      <c r="M8" s="172"/>
      <c r="N8" s="123"/>
      <c r="O8" s="122"/>
    </row>
    <row r="9" spans="1:15" x14ac:dyDescent="0.3">
      <c r="A9" s="24"/>
      <c r="B9" s="81">
        <f t="shared" si="0"/>
        <v>4</v>
      </c>
      <c r="C9" s="82"/>
      <c r="D9" s="82"/>
      <c r="E9" s="94"/>
      <c r="F9" s="16"/>
      <c r="G9" s="84" t="str">
        <f>IF('Cover Sheet'!$A$4="221(d)(4)","Final Endorsement","100% Completion of Repairs")</f>
        <v>100% Completion of Repairs</v>
      </c>
      <c r="H9" s="84" t="s">
        <v>74</v>
      </c>
      <c r="I9" s="85">
        <f>+E35</f>
        <v>0</v>
      </c>
      <c r="J9" s="86">
        <v>0</v>
      </c>
      <c r="K9" s="96" t="str">
        <f>IF(J9&gt;=I9,"Yes","No")</f>
        <v>Yes</v>
      </c>
      <c r="L9" s="12"/>
      <c r="M9" s="172"/>
    </row>
    <row r="10" spans="1:15" x14ac:dyDescent="0.3">
      <c r="A10" s="24"/>
      <c r="B10" s="81">
        <f t="shared" si="0"/>
        <v>5</v>
      </c>
      <c r="C10" s="82" t="s">
        <v>65</v>
      </c>
      <c r="D10" s="82"/>
      <c r="E10" s="83">
        <f>+E6</f>
        <v>0</v>
      </c>
      <c r="F10" s="16"/>
      <c r="G10" s="95" t="s">
        <v>62</v>
      </c>
      <c r="H10" s="95" t="s">
        <v>75</v>
      </c>
      <c r="I10" s="96">
        <f>+I8+I9</f>
        <v>0</v>
      </c>
      <c r="J10" s="96">
        <f>+J8+J9</f>
        <v>0</v>
      </c>
      <c r="K10" s="96" t="str">
        <f>IF(J10&gt;=I10,"Yes","No")</f>
        <v>Yes</v>
      </c>
      <c r="L10" s="12"/>
      <c r="M10" s="172"/>
    </row>
    <row r="11" spans="1:15" x14ac:dyDescent="0.3">
      <c r="A11" s="24"/>
      <c r="B11" s="81">
        <f t="shared" si="0"/>
        <v>6</v>
      </c>
      <c r="C11" s="87" t="s">
        <v>58</v>
      </c>
      <c r="D11" s="87"/>
      <c r="E11" s="88">
        <v>0.25</v>
      </c>
      <c r="F11" s="16"/>
      <c r="G11" s="147" t="s">
        <v>161</v>
      </c>
      <c r="H11" s="16"/>
      <c r="I11" s="16"/>
      <c r="J11" s="16"/>
      <c r="K11" s="16"/>
      <c r="L11" s="12"/>
      <c r="M11" s="172"/>
    </row>
    <row r="12" spans="1:15" ht="14.55" customHeight="1" x14ac:dyDescent="0.3">
      <c r="A12" s="24"/>
      <c r="B12" s="81">
        <f t="shared" si="0"/>
        <v>7</v>
      </c>
      <c r="C12" s="92" t="s">
        <v>59</v>
      </c>
      <c r="D12" s="92"/>
      <c r="E12" s="93">
        <f>+E10*E11</f>
        <v>0</v>
      </c>
      <c r="F12" s="16"/>
      <c r="G12" s="233" t="s">
        <v>192</v>
      </c>
      <c r="H12" s="233"/>
      <c r="I12" s="233"/>
      <c r="J12" s="233"/>
      <c r="K12" s="233"/>
      <c r="L12" s="12"/>
      <c r="M12" s="172"/>
    </row>
    <row r="13" spans="1:15" x14ac:dyDescent="0.3">
      <c r="A13" s="24"/>
      <c r="B13" s="81">
        <f t="shared" si="0"/>
        <v>8</v>
      </c>
      <c r="C13" s="82"/>
      <c r="D13" s="82"/>
      <c r="E13" s="83"/>
      <c r="F13" s="16"/>
      <c r="G13" s="233"/>
      <c r="H13" s="233"/>
      <c r="I13" s="233"/>
      <c r="J13" s="233"/>
      <c r="K13" s="233"/>
      <c r="L13" s="12"/>
      <c r="M13" s="172"/>
    </row>
    <row r="14" spans="1:15" x14ac:dyDescent="0.3">
      <c r="A14" s="24"/>
      <c r="B14" s="81">
        <f t="shared" si="0"/>
        <v>9</v>
      </c>
      <c r="C14" s="97" t="s">
        <v>60</v>
      </c>
      <c r="D14" s="87"/>
      <c r="E14" s="83"/>
      <c r="F14" s="16"/>
      <c r="G14" s="233"/>
      <c r="H14" s="233"/>
      <c r="I14" s="233"/>
      <c r="J14" s="233"/>
      <c r="K14" s="233"/>
      <c r="L14" s="12"/>
      <c r="M14" s="172"/>
      <c r="N14" s="119"/>
    </row>
    <row r="15" spans="1:15" x14ac:dyDescent="0.3">
      <c r="A15" s="24"/>
      <c r="B15" s="81">
        <f t="shared" si="0"/>
        <v>10</v>
      </c>
      <c r="C15" s="70" t="s">
        <v>193</v>
      </c>
      <c r="D15" s="98"/>
      <c r="E15" s="99">
        <v>0</v>
      </c>
      <c r="F15" s="16"/>
      <c r="G15" s="16"/>
      <c r="H15" s="16"/>
      <c r="I15" s="16"/>
      <c r="J15" s="16"/>
      <c r="K15" s="16"/>
      <c r="L15" s="12"/>
      <c r="M15" s="172"/>
    </row>
    <row r="16" spans="1:15" x14ac:dyDescent="0.3">
      <c r="A16" s="24"/>
      <c r="B16" s="81">
        <f t="shared" si="0"/>
        <v>11</v>
      </c>
      <c r="C16" s="70" t="s">
        <v>194</v>
      </c>
      <c r="D16" s="98"/>
      <c r="E16" s="99">
        <v>0</v>
      </c>
      <c r="F16" s="16"/>
      <c r="G16" s="16"/>
      <c r="H16" s="16"/>
      <c r="I16" s="16"/>
      <c r="J16" s="16"/>
      <c r="K16" s="16"/>
      <c r="L16" s="12"/>
      <c r="M16" s="172"/>
    </row>
    <row r="17" spans="1:13" x14ac:dyDescent="0.3">
      <c r="A17" s="24"/>
      <c r="B17" s="81">
        <f t="shared" si="0"/>
        <v>12</v>
      </c>
      <c r="C17" s="70" t="s">
        <v>61</v>
      </c>
      <c r="D17" s="82"/>
      <c r="E17" s="99">
        <v>0</v>
      </c>
      <c r="F17" s="16"/>
      <c r="G17" s="16"/>
      <c r="H17" s="16"/>
      <c r="I17" s="16"/>
      <c r="J17" s="16"/>
      <c r="K17" s="16"/>
      <c r="L17" s="12"/>
      <c r="M17" s="172"/>
    </row>
    <row r="18" spans="1:13" x14ac:dyDescent="0.3">
      <c r="A18" s="24"/>
      <c r="B18" s="81">
        <f t="shared" si="0"/>
        <v>13</v>
      </c>
      <c r="C18" s="70" t="s">
        <v>141</v>
      </c>
      <c r="D18" s="82"/>
      <c r="E18" s="99">
        <v>0</v>
      </c>
      <c r="F18" s="16"/>
      <c r="G18" s="16"/>
      <c r="H18" s="16"/>
      <c r="I18" s="16"/>
      <c r="J18" s="16"/>
      <c r="K18" s="16"/>
      <c r="L18" s="12"/>
      <c r="M18" s="172"/>
    </row>
    <row r="19" spans="1:13" x14ac:dyDescent="0.3">
      <c r="A19" s="24"/>
      <c r="B19" s="81">
        <f t="shared" si="0"/>
        <v>14</v>
      </c>
      <c r="C19" s="70" t="s">
        <v>134</v>
      </c>
      <c r="D19" s="82"/>
      <c r="E19" s="99">
        <v>0</v>
      </c>
      <c r="F19" s="16"/>
      <c r="G19" s="16"/>
      <c r="H19" s="16"/>
      <c r="I19" s="16"/>
      <c r="J19" s="16"/>
      <c r="K19" s="16"/>
      <c r="L19" s="12"/>
      <c r="M19" s="172"/>
    </row>
    <row r="20" spans="1:13" x14ac:dyDescent="0.3">
      <c r="A20" s="24"/>
      <c r="B20" s="81">
        <f t="shared" si="0"/>
        <v>15</v>
      </c>
      <c r="C20" s="70" t="s">
        <v>135</v>
      </c>
      <c r="D20" s="82"/>
      <c r="E20" s="99">
        <v>0</v>
      </c>
      <c r="F20" s="16"/>
      <c r="G20" s="16"/>
      <c r="H20" s="16"/>
      <c r="I20" s="16"/>
      <c r="J20" s="16"/>
      <c r="K20" s="16"/>
      <c r="L20" s="12"/>
      <c r="M20" s="172"/>
    </row>
    <row r="21" spans="1:13" x14ac:dyDescent="0.3">
      <c r="A21" s="24"/>
      <c r="B21" s="81">
        <f t="shared" si="0"/>
        <v>16</v>
      </c>
      <c r="C21" s="100" t="s">
        <v>62</v>
      </c>
      <c r="D21" s="92"/>
      <c r="E21" s="101">
        <f>SUM(E15:E20)</f>
        <v>0</v>
      </c>
      <c r="F21" s="16"/>
      <c r="G21" s="16"/>
      <c r="H21" s="16"/>
      <c r="I21" s="16"/>
      <c r="J21" s="16"/>
      <c r="K21" s="16"/>
      <c r="L21" s="12"/>
      <c r="M21" s="172"/>
    </row>
    <row r="22" spans="1:13" x14ac:dyDescent="0.3">
      <c r="A22" s="24"/>
      <c r="B22" s="81">
        <f t="shared" si="0"/>
        <v>17</v>
      </c>
      <c r="C22" s="82"/>
      <c r="D22" s="82"/>
      <c r="E22" s="94"/>
      <c r="F22" s="16"/>
      <c r="G22" s="16"/>
      <c r="H22" s="16"/>
      <c r="I22" s="16"/>
      <c r="J22" s="16"/>
      <c r="K22" s="16"/>
      <c r="L22" s="12"/>
      <c r="M22" s="172"/>
    </row>
    <row r="23" spans="1:13" x14ac:dyDescent="0.3">
      <c r="A23" s="24"/>
      <c r="B23" s="81">
        <f t="shared" si="0"/>
        <v>18</v>
      </c>
      <c r="C23" s="92" t="s">
        <v>69</v>
      </c>
      <c r="D23" s="92"/>
      <c r="E23" s="93">
        <f>MIN(E21,E12)</f>
        <v>0</v>
      </c>
      <c r="F23" s="16"/>
      <c r="G23" s="16"/>
      <c r="H23" s="16"/>
      <c r="I23" s="16"/>
      <c r="J23" s="16"/>
      <c r="K23" s="16"/>
      <c r="L23" s="12"/>
      <c r="M23" s="172"/>
    </row>
    <row r="24" spans="1:13" x14ac:dyDescent="0.3">
      <c r="A24" s="24"/>
      <c r="B24" s="81">
        <f t="shared" si="0"/>
        <v>19</v>
      </c>
      <c r="C24" s="92"/>
      <c r="D24" s="92"/>
      <c r="E24" s="93"/>
      <c r="F24" s="16"/>
      <c r="G24" s="16"/>
      <c r="H24" s="16"/>
      <c r="I24" s="16"/>
      <c r="J24" s="16"/>
      <c r="K24" s="16"/>
      <c r="L24" s="12"/>
      <c r="M24" s="172"/>
    </row>
    <row r="25" spans="1:13" x14ac:dyDescent="0.3">
      <c r="A25" s="24"/>
      <c r="B25" s="81">
        <f t="shared" si="0"/>
        <v>20</v>
      </c>
      <c r="C25" s="82" t="s">
        <v>65</v>
      </c>
      <c r="D25" s="92"/>
      <c r="E25" s="83">
        <f>+E6</f>
        <v>0</v>
      </c>
      <c r="F25" s="16"/>
      <c r="G25" s="16"/>
      <c r="H25" s="16"/>
      <c r="I25" s="16"/>
      <c r="J25" s="16"/>
      <c r="K25" s="16"/>
      <c r="L25" s="12"/>
      <c r="M25" s="172"/>
    </row>
    <row r="26" spans="1:13" x14ac:dyDescent="0.3">
      <c r="A26" s="24"/>
      <c r="B26" s="81">
        <f t="shared" si="0"/>
        <v>21</v>
      </c>
      <c r="C26" s="82" t="s">
        <v>191</v>
      </c>
      <c r="D26" s="82"/>
      <c r="E26" s="83">
        <f>+E23</f>
        <v>0</v>
      </c>
      <c r="F26" s="16"/>
      <c r="G26" s="16"/>
      <c r="H26" s="16"/>
      <c r="I26" s="16"/>
      <c r="J26" s="16"/>
      <c r="K26" s="16"/>
      <c r="L26" s="12"/>
      <c r="M26" s="172"/>
    </row>
    <row r="27" spans="1:13" x14ac:dyDescent="0.3">
      <c r="A27" s="24"/>
      <c r="B27" s="81">
        <f t="shared" si="0"/>
        <v>22</v>
      </c>
      <c r="C27" s="87" t="s">
        <v>66</v>
      </c>
      <c r="D27" s="87"/>
      <c r="E27" s="102">
        <f>+E8</f>
        <v>0</v>
      </c>
      <c r="F27" s="16"/>
      <c r="G27" s="16"/>
      <c r="H27" s="16"/>
      <c r="I27" s="16"/>
      <c r="J27" s="16"/>
      <c r="K27" s="16"/>
      <c r="L27" s="12"/>
      <c r="M27" s="172"/>
    </row>
    <row r="28" spans="1:13" x14ac:dyDescent="0.3">
      <c r="A28" s="24"/>
      <c r="B28" s="81">
        <f t="shared" si="0"/>
        <v>23</v>
      </c>
      <c r="C28" s="92" t="s">
        <v>67</v>
      </c>
      <c r="D28" s="92"/>
      <c r="E28" s="93">
        <f>+E25-SUM(E26:E27)</f>
        <v>0</v>
      </c>
      <c r="F28" s="16"/>
      <c r="G28" s="16"/>
      <c r="H28" s="16"/>
      <c r="I28" s="16"/>
      <c r="J28" s="16"/>
      <c r="K28" s="16"/>
      <c r="L28" s="12"/>
      <c r="M28" s="172"/>
    </row>
    <row r="29" spans="1:13" x14ac:dyDescent="0.3">
      <c r="A29" s="24"/>
      <c r="B29" s="81">
        <f t="shared" si="0"/>
        <v>24</v>
      </c>
      <c r="C29" s="82"/>
      <c r="D29" s="82"/>
      <c r="E29" s="94"/>
      <c r="F29" s="16"/>
      <c r="G29" s="16"/>
      <c r="H29" s="16"/>
      <c r="I29" s="16"/>
      <c r="J29" s="16"/>
      <c r="K29" s="16"/>
      <c r="L29" s="12"/>
      <c r="M29" s="172"/>
    </row>
    <row r="30" spans="1:13" x14ac:dyDescent="0.3">
      <c r="A30" s="24"/>
      <c r="B30" s="81">
        <f t="shared" si="0"/>
        <v>25</v>
      </c>
      <c r="C30" s="82" t="s">
        <v>68</v>
      </c>
      <c r="D30" s="82"/>
      <c r="E30" s="83">
        <f>+E6-E23-E8</f>
        <v>0</v>
      </c>
      <c r="F30" s="16"/>
      <c r="G30" s="16"/>
      <c r="H30" s="16"/>
      <c r="I30" s="16"/>
      <c r="J30" s="16"/>
      <c r="K30" s="16"/>
      <c r="L30" s="12"/>
      <c r="M30" s="172"/>
    </row>
    <row r="31" spans="1:13" x14ac:dyDescent="0.3">
      <c r="A31" s="24"/>
      <c r="B31" s="81">
        <f t="shared" si="0"/>
        <v>26</v>
      </c>
      <c r="C31" s="82" t="s">
        <v>101</v>
      </c>
      <c r="D31" s="82"/>
      <c r="E31" s="103">
        <v>0.375</v>
      </c>
      <c r="F31" s="16"/>
      <c r="G31" s="16"/>
      <c r="H31" s="16"/>
      <c r="I31" s="16"/>
      <c r="J31" s="16"/>
      <c r="K31" s="16"/>
      <c r="L31" s="12"/>
      <c r="M31" s="172"/>
    </row>
    <row r="32" spans="1:13" x14ac:dyDescent="0.3">
      <c r="A32" s="24"/>
      <c r="B32" s="81">
        <f t="shared" si="0"/>
        <v>27</v>
      </c>
      <c r="C32" s="104" t="s">
        <v>63</v>
      </c>
      <c r="D32" s="105"/>
      <c r="E32" s="93">
        <f>+E30*E31</f>
        <v>0</v>
      </c>
      <c r="F32" s="16"/>
      <c r="G32" s="16"/>
      <c r="H32" s="16"/>
      <c r="I32" s="16"/>
      <c r="J32" s="16"/>
      <c r="K32" s="16"/>
      <c r="L32" s="12"/>
      <c r="M32" s="172"/>
    </row>
    <row r="33" spans="1:13" x14ac:dyDescent="0.3">
      <c r="A33" s="24"/>
      <c r="B33" s="81">
        <f t="shared" si="0"/>
        <v>28</v>
      </c>
      <c r="C33" s="82"/>
      <c r="D33" s="82"/>
      <c r="E33" s="94"/>
      <c r="F33" s="16"/>
      <c r="G33" s="16"/>
      <c r="H33" s="16"/>
      <c r="I33" s="16"/>
      <c r="J33" s="16"/>
      <c r="K33" s="16"/>
      <c r="L33" s="12"/>
      <c r="M33" s="172"/>
    </row>
    <row r="34" spans="1:13" x14ac:dyDescent="0.3">
      <c r="A34" s="24"/>
      <c r="B34" s="81">
        <f t="shared" si="0"/>
        <v>29</v>
      </c>
      <c r="C34" s="82" t="s">
        <v>102</v>
      </c>
      <c r="D34" s="82"/>
      <c r="E34" s="103">
        <v>0.625</v>
      </c>
      <c r="F34" s="16"/>
      <c r="G34" s="16"/>
      <c r="H34" s="16"/>
      <c r="I34" s="16"/>
      <c r="J34" s="16"/>
      <c r="K34" s="16"/>
      <c r="L34" s="12"/>
      <c r="M34" s="172"/>
    </row>
    <row r="35" spans="1:13" ht="15" thickBot="1" x14ac:dyDescent="0.35">
      <c r="A35" s="24"/>
      <c r="B35" s="106">
        <f t="shared" si="0"/>
        <v>30</v>
      </c>
      <c r="C35" s="107" t="s">
        <v>64</v>
      </c>
      <c r="D35" s="108"/>
      <c r="E35" s="109">
        <f>+E30*E34</f>
        <v>0</v>
      </c>
      <c r="F35" s="16"/>
      <c r="G35" s="16"/>
      <c r="H35" s="16"/>
      <c r="I35" s="16"/>
      <c r="J35" s="16"/>
      <c r="K35" s="16"/>
      <c r="L35" s="12"/>
      <c r="M35" s="172"/>
    </row>
    <row r="36" spans="1:13" x14ac:dyDescent="0.3">
      <c r="A36" s="2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2"/>
      <c r="M36" s="172"/>
    </row>
    <row r="37" spans="1:13" ht="15" thickBot="1" x14ac:dyDescent="0.35">
      <c r="A37" s="3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172"/>
    </row>
    <row r="38" spans="1:13" x14ac:dyDescent="0.3">
      <c r="M38" s="172"/>
    </row>
    <row r="39" spans="1:13" x14ac:dyDescent="0.3">
      <c r="M39" s="172"/>
    </row>
    <row r="40" spans="1:13" x14ac:dyDescent="0.3">
      <c r="M40" s="172"/>
    </row>
    <row r="41" spans="1:13" x14ac:dyDescent="0.3">
      <c r="M41" s="172"/>
    </row>
    <row r="42" spans="1:13" x14ac:dyDescent="0.3">
      <c r="M42" s="172"/>
    </row>
  </sheetData>
  <mergeCells count="5">
    <mergeCell ref="B3:K3"/>
    <mergeCell ref="B1:K1"/>
    <mergeCell ref="B2:K2"/>
    <mergeCell ref="C5:E5"/>
    <mergeCell ref="G12:K14"/>
  </mergeCells>
  <conditionalFormatting sqref="K6">
    <cfRule type="containsText" dxfId="11" priority="13" operator="containsText" text="No">
      <formula>NOT(ISERROR(SEARCH("No",K6)))</formula>
    </cfRule>
  </conditionalFormatting>
  <conditionalFormatting sqref="K8">
    <cfRule type="containsText" dxfId="10" priority="12" operator="containsText" text="No">
      <formula>NOT(ISERROR(SEARCH("No",K8)))</formula>
    </cfRule>
  </conditionalFormatting>
  <conditionalFormatting sqref="K9">
    <cfRule type="containsText" dxfId="9" priority="11" operator="containsText" text="No">
      <formula>NOT(ISERROR(SEARCH("No",K9)))</formula>
    </cfRule>
  </conditionalFormatting>
  <conditionalFormatting sqref="K10">
    <cfRule type="containsText" dxfId="8" priority="10" operator="containsText" text="No">
      <formula>NOT(ISERROR(SEARCH("No",K10)))</formula>
    </cfRule>
  </conditionalFormatting>
  <printOptions horizontalCentered="1"/>
  <pageMargins left="0.7" right="0.7" top="0.75" bottom="0.75" header="0.3" footer="0.3"/>
  <pageSetup scale="72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40D12FE6-BE0B-427D-89AF-C1BCCD1C1BD1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G11:K11 A36:F36 A4:A35 B4:K4 G15:K37 G12</xm:sqref>
        </x14:conditionalFormatting>
        <x14:conditionalFormatting xmlns:xm="http://schemas.microsoft.com/office/excel/2006/main">
          <x14:cfRule type="expression" priority="8" id="{6702EF55-CDE6-4675-AC00-AD141AD077D3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A37:F37</xm:sqref>
        </x14:conditionalFormatting>
        <x14:conditionalFormatting xmlns:xm="http://schemas.microsoft.com/office/excel/2006/main">
          <x14:cfRule type="expression" priority="7" id="{84CB7E27-E69A-4236-A655-84ED15A20D7D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F11:F35</xm:sqref>
        </x14:conditionalFormatting>
        <x14:conditionalFormatting xmlns:xm="http://schemas.microsoft.com/office/excel/2006/main">
          <x14:cfRule type="expression" priority="6" id="{1869D9CD-C941-4A20-B57B-3E4C6B9560EA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F5:F10</xm:sqref>
        </x14:conditionalFormatting>
        <x14:conditionalFormatting xmlns:xm="http://schemas.microsoft.com/office/excel/2006/main">
          <x14:cfRule type="expression" priority="4" id="{6269AC64-7622-46EC-B706-83E60782150C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L4:L37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32"/>
  <sheetViews>
    <sheetView showGridLines="0" zoomScaleNormal="100" workbookViewId="0">
      <selection activeCell="A3" sqref="A3:L3"/>
    </sheetView>
  </sheetViews>
  <sheetFormatPr defaultRowHeight="14.4" x14ac:dyDescent="0.3"/>
  <sheetData>
    <row r="1" spans="1:13" ht="15.6" x14ac:dyDescent="0.3">
      <c r="A1" s="234" t="str">
        <f>+'Cover Sheet'!$A$1</f>
        <v>Property Name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/>
    </row>
    <row r="2" spans="1:13" ht="15.6" x14ac:dyDescent="0.3">
      <c r="A2" s="237" t="s">
        <v>124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9"/>
    </row>
    <row r="3" spans="1:13" ht="16.2" thickBot="1" x14ac:dyDescent="0.35">
      <c r="A3" s="237" t="str">
        <f>+'Cover Sheet'!A5</f>
        <v>LIHTC Summary Report 3.0 for Heavy 223(f)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9"/>
    </row>
    <row r="4" spans="1:13" x14ac:dyDescent="0.3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  <c r="M4" s="2"/>
    </row>
    <row r="5" spans="1:13" x14ac:dyDescent="0.3">
      <c r="A5" s="24"/>
      <c r="B5" s="16"/>
      <c r="C5" s="16"/>
      <c r="D5" s="16"/>
      <c r="E5" s="16"/>
      <c r="F5" s="16"/>
      <c r="G5" s="16"/>
      <c r="H5" s="16"/>
      <c r="I5" s="16"/>
      <c r="J5" s="16"/>
      <c r="K5" s="16"/>
      <c r="L5" s="12"/>
      <c r="M5" s="2"/>
    </row>
    <row r="6" spans="1:13" x14ac:dyDescent="0.3">
      <c r="A6" s="24"/>
      <c r="B6" s="16" t="s">
        <v>76</v>
      </c>
      <c r="C6" s="16"/>
      <c r="D6" s="16"/>
      <c r="E6" s="16"/>
      <c r="F6" s="16"/>
      <c r="G6" s="16"/>
      <c r="H6" s="16"/>
      <c r="I6" s="16"/>
      <c r="J6" s="16"/>
      <c r="K6" s="16"/>
      <c r="L6" s="12"/>
      <c r="M6" s="2"/>
    </row>
    <row r="7" spans="1:13" x14ac:dyDescent="0.3">
      <c r="A7" s="24"/>
      <c r="B7" s="16"/>
      <c r="C7" s="16"/>
      <c r="D7" s="16"/>
      <c r="E7" s="16"/>
      <c r="F7" s="16"/>
      <c r="G7" s="16"/>
      <c r="H7" s="16"/>
      <c r="I7" s="16"/>
      <c r="J7" s="16"/>
      <c r="K7" s="16"/>
      <c r="L7" s="12"/>
      <c r="M7" s="2"/>
    </row>
    <row r="8" spans="1:13" x14ac:dyDescent="0.3">
      <c r="A8" s="24"/>
      <c r="B8" s="16"/>
      <c r="C8" s="16"/>
      <c r="D8" s="16"/>
      <c r="E8" s="16"/>
      <c r="F8" s="16"/>
      <c r="G8" s="16"/>
      <c r="H8" s="16"/>
      <c r="I8" s="16"/>
      <c r="J8" s="16"/>
      <c r="K8" s="16"/>
      <c r="L8" s="12"/>
      <c r="M8" s="1"/>
    </row>
    <row r="9" spans="1:13" x14ac:dyDescent="0.3">
      <c r="A9" s="24"/>
      <c r="B9" s="16"/>
      <c r="C9" s="16"/>
      <c r="D9" s="16"/>
      <c r="E9" s="16"/>
      <c r="F9" s="16"/>
      <c r="G9" s="16"/>
      <c r="H9" s="16"/>
      <c r="I9" s="16"/>
      <c r="J9" s="16"/>
      <c r="K9" s="16"/>
      <c r="L9" s="12"/>
    </row>
    <row r="10" spans="1:13" x14ac:dyDescent="0.3">
      <c r="A10" s="24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2"/>
    </row>
    <row r="11" spans="1:13" x14ac:dyDescent="0.3">
      <c r="A11" s="2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2"/>
    </row>
    <row r="12" spans="1:13" x14ac:dyDescent="0.3">
      <c r="A12" s="2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</row>
    <row r="13" spans="1:13" x14ac:dyDescent="0.3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2"/>
    </row>
    <row r="14" spans="1:13" x14ac:dyDescent="0.3">
      <c r="A14" s="2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2"/>
    </row>
    <row r="15" spans="1:13" x14ac:dyDescent="0.3">
      <c r="A15" s="24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2"/>
    </row>
    <row r="16" spans="1:13" x14ac:dyDescent="0.3">
      <c r="A16" s="2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2"/>
    </row>
    <row r="17" spans="1:12" x14ac:dyDescent="0.3">
      <c r="A17" s="24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2"/>
    </row>
    <row r="18" spans="1:12" x14ac:dyDescent="0.3">
      <c r="A18" s="2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2"/>
    </row>
    <row r="19" spans="1:12" x14ac:dyDescent="0.3">
      <c r="A19" s="2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</row>
    <row r="20" spans="1:12" x14ac:dyDescent="0.3">
      <c r="A20" s="2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2"/>
    </row>
    <row r="21" spans="1:12" x14ac:dyDescent="0.3">
      <c r="A21" s="2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2"/>
    </row>
    <row r="22" spans="1:12" x14ac:dyDescent="0.3">
      <c r="A22" s="2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2"/>
    </row>
    <row r="23" spans="1:12" x14ac:dyDescent="0.3">
      <c r="A23" s="2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2"/>
    </row>
    <row r="24" spans="1:12" x14ac:dyDescent="0.3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</row>
    <row r="25" spans="1:12" x14ac:dyDescent="0.3">
      <c r="A25" s="2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2"/>
    </row>
    <row r="26" spans="1:12" x14ac:dyDescent="0.3">
      <c r="A26" s="2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</row>
    <row r="27" spans="1:12" x14ac:dyDescent="0.3">
      <c r="A27" s="24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2"/>
    </row>
    <row r="28" spans="1:12" x14ac:dyDescent="0.3">
      <c r="A28" s="2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2"/>
    </row>
    <row r="29" spans="1:12" x14ac:dyDescent="0.3">
      <c r="A29" s="2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2"/>
    </row>
    <row r="30" spans="1:12" x14ac:dyDescent="0.3">
      <c r="A30" s="2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2"/>
    </row>
    <row r="31" spans="1:12" x14ac:dyDescent="0.3">
      <c r="A31" s="2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2"/>
    </row>
    <row r="32" spans="1:12" ht="15" thickBot="1" x14ac:dyDescent="0.35">
      <c r="A32" s="3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1"/>
    </row>
  </sheetData>
  <mergeCells count="3">
    <mergeCell ref="A1:L1"/>
    <mergeCell ref="A2:L2"/>
    <mergeCell ref="A3:L3"/>
  </mergeCells>
  <printOptions horizontalCentered="1"/>
  <pageMargins left="0.7" right="0.7" top="0.75" bottom="0.75" header="0.3" footer="0.3"/>
  <pageSetup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2606D47-6EB5-44D6-B2FE-5267591E5FF6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A4:L32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K39"/>
  <sheetViews>
    <sheetView showGridLines="0" zoomScaleNormal="100" workbookViewId="0">
      <selection activeCell="E20" sqref="E20"/>
    </sheetView>
  </sheetViews>
  <sheetFormatPr defaultRowHeight="14.4" x14ac:dyDescent="0.3"/>
  <cols>
    <col min="3" max="3" width="32.77734375" customWidth="1"/>
    <col min="4" max="4" width="1.5546875" customWidth="1"/>
    <col min="5" max="5" width="13.77734375" customWidth="1"/>
    <col min="6" max="6" width="3" customWidth="1"/>
    <col min="9" max="9" width="1.77734375" customWidth="1"/>
  </cols>
  <sheetData>
    <row r="1" spans="1:11" x14ac:dyDescent="0.3">
      <c r="A1" s="245" t="str">
        <f>+'Cover Sheet'!$A$1</f>
        <v>Property Name</v>
      </c>
      <c r="B1" s="246"/>
      <c r="C1" s="246"/>
      <c r="D1" s="246"/>
      <c r="E1" s="246"/>
      <c r="F1" s="246"/>
      <c r="G1" s="246"/>
      <c r="H1" s="247"/>
      <c r="I1" s="153"/>
    </row>
    <row r="2" spans="1:11" x14ac:dyDescent="0.3">
      <c r="A2" s="248" t="s">
        <v>164</v>
      </c>
      <c r="B2" s="249"/>
      <c r="C2" s="249"/>
      <c r="D2" s="249"/>
      <c r="E2" s="249"/>
      <c r="F2" s="249"/>
      <c r="G2" s="249"/>
      <c r="H2" s="250"/>
      <c r="I2" s="153"/>
    </row>
    <row r="3" spans="1:11" x14ac:dyDescent="0.3">
      <c r="A3" s="248" t="str">
        <f>+'Cover Sheet'!$A$3</f>
        <v>#123-45678</v>
      </c>
      <c r="B3" s="249"/>
      <c r="C3" s="249"/>
      <c r="D3" s="249"/>
      <c r="E3" s="249"/>
      <c r="F3" s="249"/>
      <c r="G3" s="249"/>
      <c r="H3" s="250"/>
      <c r="I3" s="153"/>
    </row>
    <row r="4" spans="1:11" ht="15" thickBot="1" x14ac:dyDescent="0.35">
      <c r="A4" s="197" t="str">
        <f>+'Cover Sheet'!$A$5</f>
        <v>LIHTC Summary Report 3.0 for Heavy 223(f)</v>
      </c>
      <c r="B4" s="198"/>
      <c r="C4" s="198"/>
      <c r="D4" s="198"/>
      <c r="E4" s="198"/>
      <c r="F4" s="198"/>
      <c r="G4" s="198"/>
      <c r="H4" s="199"/>
      <c r="I4" s="153"/>
    </row>
    <row r="5" spans="1:11" x14ac:dyDescent="0.3">
      <c r="A5" s="134"/>
      <c r="B5" s="135"/>
      <c r="C5" s="135"/>
      <c r="D5" s="135"/>
      <c r="E5" s="135"/>
      <c r="F5" s="135"/>
      <c r="G5" s="135"/>
      <c r="H5" s="136"/>
      <c r="I5" s="153"/>
    </row>
    <row r="6" spans="1:11" x14ac:dyDescent="0.3">
      <c r="A6" s="24"/>
      <c r="B6" s="157"/>
      <c r="C6" s="158"/>
      <c r="D6" s="158"/>
      <c r="E6" s="158"/>
      <c r="F6" s="158"/>
      <c r="G6" s="159"/>
      <c r="H6" s="12"/>
      <c r="I6" s="153"/>
      <c r="J6" s="173" t="s">
        <v>97</v>
      </c>
      <c r="K6" s="73"/>
    </row>
    <row r="7" spans="1:11" x14ac:dyDescent="0.3">
      <c r="A7" s="24"/>
      <c r="B7" s="160"/>
      <c r="C7" s="243" t="s">
        <v>168</v>
      </c>
      <c r="D7" s="243"/>
      <c r="E7" s="243"/>
      <c r="F7" s="149"/>
      <c r="G7" s="161"/>
      <c r="H7" s="12"/>
      <c r="I7" s="153"/>
      <c r="J7" s="19" t="s">
        <v>108</v>
      </c>
      <c r="K7" s="121" t="s">
        <v>110</v>
      </c>
    </row>
    <row r="8" spans="1:11" x14ac:dyDescent="0.3">
      <c r="A8" s="24"/>
      <c r="B8" s="160"/>
      <c r="C8" s="149"/>
      <c r="D8" s="149"/>
      <c r="E8" s="149"/>
      <c r="F8" s="149"/>
      <c r="G8" s="161"/>
      <c r="H8" s="12"/>
      <c r="I8" s="153"/>
      <c r="J8" s="21" t="s">
        <v>109</v>
      </c>
      <c r="K8" s="121" t="s">
        <v>111</v>
      </c>
    </row>
    <row r="9" spans="1:11" x14ac:dyDescent="0.3">
      <c r="A9" s="24"/>
      <c r="B9" s="160"/>
      <c r="C9" s="149" t="s">
        <v>165</v>
      </c>
      <c r="D9" s="149"/>
      <c r="E9" s="174"/>
      <c r="F9" s="149"/>
      <c r="G9" s="161"/>
      <c r="H9" s="12"/>
      <c r="I9" s="153"/>
    </row>
    <row r="10" spans="1:11" x14ac:dyDescent="0.3">
      <c r="A10" s="24"/>
      <c r="B10" s="160"/>
      <c r="C10" s="149" t="s">
        <v>166</v>
      </c>
      <c r="D10" s="149"/>
      <c r="E10" s="175">
        <v>0</v>
      </c>
      <c r="F10" s="149"/>
      <c r="G10" s="161"/>
      <c r="H10" s="12"/>
      <c r="I10" s="153"/>
    </row>
    <row r="11" spans="1:11" x14ac:dyDescent="0.3">
      <c r="A11" s="24"/>
      <c r="B11" s="160"/>
      <c r="C11" s="149" t="s">
        <v>167</v>
      </c>
      <c r="D11" s="149"/>
      <c r="E11" s="178">
        <v>0</v>
      </c>
      <c r="F11" s="149"/>
      <c r="G11" s="161"/>
      <c r="H11" s="12"/>
      <c r="I11" s="153"/>
    </row>
    <row r="12" spans="1:11" x14ac:dyDescent="0.3">
      <c r="A12" s="24"/>
      <c r="B12" s="160"/>
      <c r="C12" s="150" t="s">
        <v>172</v>
      </c>
      <c r="D12" s="150"/>
      <c r="E12" s="176">
        <f>+E10*E11</f>
        <v>0</v>
      </c>
      <c r="F12" s="149"/>
      <c r="G12" s="161"/>
      <c r="H12" s="12"/>
      <c r="I12" s="153"/>
    </row>
    <row r="13" spans="1:11" x14ac:dyDescent="0.3">
      <c r="A13" s="24"/>
      <c r="B13" s="160"/>
      <c r="C13" s="154" t="s">
        <v>173</v>
      </c>
      <c r="D13" s="154"/>
      <c r="E13" s="177">
        <v>0</v>
      </c>
      <c r="F13" s="149"/>
      <c r="G13" s="161"/>
      <c r="H13" s="12"/>
      <c r="I13" s="153"/>
    </row>
    <row r="14" spans="1:11" x14ac:dyDescent="0.3">
      <c r="A14" s="24"/>
      <c r="B14" s="160"/>
      <c r="C14" s="155" t="s">
        <v>174</v>
      </c>
      <c r="D14" s="152"/>
      <c r="E14" s="170">
        <f>+E12*E13</f>
        <v>0</v>
      </c>
      <c r="F14" s="149"/>
      <c r="G14" s="161"/>
      <c r="H14" s="12"/>
      <c r="I14" s="153"/>
    </row>
    <row r="15" spans="1:11" x14ac:dyDescent="0.3">
      <c r="A15" s="24"/>
      <c r="B15" s="160"/>
      <c r="C15" s="149"/>
      <c r="D15" s="149"/>
      <c r="E15" s="149"/>
      <c r="F15" s="149"/>
      <c r="G15" s="161"/>
      <c r="H15" s="12"/>
      <c r="I15" s="153"/>
    </row>
    <row r="16" spans="1:11" x14ac:dyDescent="0.3">
      <c r="A16" s="24"/>
      <c r="B16" s="160"/>
      <c r="C16" s="149"/>
      <c r="D16" s="149"/>
      <c r="E16" s="149"/>
      <c r="F16" s="149"/>
      <c r="G16" s="161"/>
      <c r="H16" s="12"/>
      <c r="I16" s="153"/>
    </row>
    <row r="17" spans="1:9" x14ac:dyDescent="0.3">
      <c r="A17" s="24"/>
      <c r="B17" s="160"/>
      <c r="C17" s="244" t="s">
        <v>169</v>
      </c>
      <c r="D17" s="244"/>
      <c r="E17" s="244"/>
      <c r="F17" s="149"/>
      <c r="G17" s="161"/>
      <c r="H17" s="12"/>
      <c r="I17" s="153"/>
    </row>
    <row r="18" spans="1:9" x14ac:dyDescent="0.3">
      <c r="A18" s="24"/>
      <c r="B18" s="160"/>
      <c r="C18" s="156"/>
      <c r="D18" s="156"/>
      <c r="E18" s="156"/>
      <c r="F18" s="149"/>
      <c r="G18" s="161"/>
      <c r="H18" s="12"/>
      <c r="I18" s="153"/>
    </row>
    <row r="19" spans="1:9" x14ac:dyDescent="0.3">
      <c r="A19" s="24"/>
      <c r="B19" s="160"/>
      <c r="C19" s="168" t="s">
        <v>176</v>
      </c>
      <c r="D19" s="156"/>
      <c r="E19" s="156" t="s">
        <v>46</v>
      </c>
      <c r="F19" s="149"/>
      <c r="G19" s="161"/>
      <c r="H19" s="12"/>
      <c r="I19" s="153"/>
    </row>
    <row r="20" spans="1:9" x14ac:dyDescent="0.3">
      <c r="A20" s="24"/>
      <c r="B20" s="160"/>
      <c r="C20" s="70" t="s">
        <v>195</v>
      </c>
      <c r="D20" s="151"/>
      <c r="E20" s="169">
        <f>+'Tab 1 Comp S&amp;U'!E26</f>
        <v>0</v>
      </c>
      <c r="F20" s="149"/>
      <c r="G20" s="161"/>
      <c r="H20" s="12"/>
      <c r="I20" s="153"/>
    </row>
    <row r="21" spans="1:9" x14ac:dyDescent="0.3">
      <c r="A21" s="24"/>
      <c r="B21" s="160"/>
      <c r="C21" s="70" t="s">
        <v>5</v>
      </c>
      <c r="D21" s="151"/>
      <c r="E21" s="169">
        <f>+'Tab 1 Comp S&amp;U'!E30</f>
        <v>0</v>
      </c>
      <c r="F21" s="149"/>
      <c r="G21" s="161"/>
      <c r="H21" s="12"/>
      <c r="I21" s="153"/>
    </row>
    <row r="22" spans="1:9" x14ac:dyDescent="0.3">
      <c r="A22" s="24"/>
      <c r="B22" s="160"/>
      <c r="C22" s="70" t="s">
        <v>170</v>
      </c>
      <c r="D22" s="151"/>
      <c r="E22" s="169">
        <f>+'Tab 1 Comp S&amp;U'!E31</f>
        <v>0</v>
      </c>
      <c r="F22" s="149"/>
      <c r="G22" s="161"/>
      <c r="H22" s="12"/>
      <c r="I22" s="153"/>
    </row>
    <row r="23" spans="1:9" x14ac:dyDescent="0.3">
      <c r="A23" s="24"/>
      <c r="B23" s="160"/>
      <c r="C23" s="70" t="s">
        <v>171</v>
      </c>
      <c r="D23" s="151"/>
      <c r="E23" s="169">
        <f>+'Tab 1 Comp S&amp;U'!E32</f>
        <v>0</v>
      </c>
      <c r="F23" s="149"/>
      <c r="G23" s="161"/>
      <c r="H23" s="12"/>
      <c r="I23" s="182"/>
    </row>
    <row r="24" spans="1:9" x14ac:dyDescent="0.3">
      <c r="A24" s="24"/>
      <c r="B24" s="160"/>
      <c r="C24" s="70" t="s">
        <v>196</v>
      </c>
      <c r="D24" s="151"/>
      <c r="E24" s="169">
        <f>'Tab 1 Comp S&amp;U'!E33 +'Tab 1 Comp S&amp;U'!E34</f>
        <v>0</v>
      </c>
      <c r="F24" s="149"/>
      <c r="G24" s="161"/>
      <c r="H24" s="12"/>
      <c r="I24" s="182"/>
    </row>
    <row r="25" spans="1:9" x14ac:dyDescent="0.3">
      <c r="A25" s="24"/>
      <c r="B25" s="160"/>
      <c r="C25" s="70" t="s">
        <v>198</v>
      </c>
      <c r="D25" s="151"/>
      <c r="E25" s="169">
        <v>0</v>
      </c>
      <c r="F25" s="149"/>
      <c r="G25" s="161"/>
      <c r="H25" s="12"/>
      <c r="I25" s="188"/>
    </row>
    <row r="26" spans="1:9" x14ac:dyDescent="0.3">
      <c r="A26" s="24"/>
      <c r="B26" s="160"/>
      <c r="C26" s="183" t="s">
        <v>197</v>
      </c>
      <c r="D26" s="151"/>
      <c r="E26" s="184">
        <f>'Tab 1 Comp S&amp;U'!E36</f>
        <v>0</v>
      </c>
      <c r="F26" s="149"/>
      <c r="G26" s="161"/>
      <c r="H26" s="12"/>
      <c r="I26" s="153"/>
    </row>
    <row r="27" spans="1:9" x14ac:dyDescent="0.3">
      <c r="A27" s="24"/>
      <c r="B27" s="160"/>
      <c r="C27" s="155" t="s">
        <v>62</v>
      </c>
      <c r="D27" s="152"/>
      <c r="E27" s="170">
        <f>SUM(E20:E26)</f>
        <v>0</v>
      </c>
      <c r="F27" s="149"/>
      <c r="G27" s="161"/>
      <c r="H27" s="12"/>
      <c r="I27" s="153"/>
    </row>
    <row r="28" spans="1:9" x14ac:dyDescent="0.3">
      <c r="A28" s="24"/>
      <c r="B28" s="160"/>
      <c r="C28" s="152" t="s">
        <v>175</v>
      </c>
      <c r="D28" s="152"/>
      <c r="E28" s="171" t="str">
        <f>IF(E27=0," ",+E27/$E$13)</f>
        <v xml:space="preserve"> </v>
      </c>
      <c r="F28" s="149"/>
      <c r="G28" s="161"/>
      <c r="H28" s="12"/>
      <c r="I28" s="153"/>
    </row>
    <row r="29" spans="1:9" x14ac:dyDescent="0.3">
      <c r="A29" s="24"/>
      <c r="B29" s="160"/>
      <c r="C29" s="179" t="s">
        <v>189</v>
      </c>
      <c r="D29" s="152"/>
      <c r="E29" s="180">
        <f>+E14-E27</f>
        <v>0</v>
      </c>
      <c r="F29" s="149"/>
      <c r="G29" s="161"/>
      <c r="H29" s="12"/>
      <c r="I29" s="153"/>
    </row>
    <row r="30" spans="1:9" x14ac:dyDescent="0.3">
      <c r="A30" s="24"/>
      <c r="B30" s="160"/>
      <c r="C30" s="190" t="s">
        <v>200</v>
      </c>
      <c r="D30" s="152"/>
      <c r="E30" s="180"/>
      <c r="F30" s="149"/>
      <c r="G30" s="161"/>
      <c r="H30" s="12"/>
      <c r="I30" s="181"/>
    </row>
    <row r="31" spans="1:9" x14ac:dyDescent="0.3">
      <c r="A31" s="24"/>
      <c r="B31" s="160"/>
      <c r="C31" s="190" t="s">
        <v>199</v>
      </c>
      <c r="D31" s="151"/>
      <c r="E31" s="189"/>
      <c r="F31" s="149"/>
      <c r="G31" s="161"/>
      <c r="H31" s="12"/>
      <c r="I31" s="153"/>
    </row>
    <row r="32" spans="1:9" x14ac:dyDescent="0.3">
      <c r="A32" s="24"/>
      <c r="B32" s="160"/>
      <c r="D32" s="151"/>
      <c r="E32" s="149"/>
      <c r="F32" s="149"/>
      <c r="G32" s="161"/>
      <c r="H32" s="12"/>
      <c r="I32" s="181"/>
    </row>
    <row r="33" spans="1:9" ht="15.6" x14ac:dyDescent="0.3">
      <c r="A33" s="24"/>
      <c r="B33" s="185"/>
      <c r="C33" s="186"/>
      <c r="D33" s="186"/>
      <c r="E33" s="186" t="str">
        <f>IF(E27=0,"",IF(E27&lt;E14,"OK-REPAIR AMOUNT IS BELOW MAXIMUM THRESHOLD.",""))</f>
        <v/>
      </c>
      <c r="F33" s="186"/>
      <c r="G33" s="187"/>
      <c r="H33" s="12"/>
      <c r="I33" s="153"/>
    </row>
    <row r="34" spans="1:9" ht="15.6" x14ac:dyDescent="0.3">
      <c r="A34" s="24"/>
      <c r="B34" s="240" t="str">
        <f>IF(E27&gt;E14," WARNING - THE 223(f) REPAIR LIMIT IS EXCEEDED.","")</f>
        <v/>
      </c>
      <c r="C34" s="241"/>
      <c r="D34" s="241"/>
      <c r="E34" s="241"/>
      <c r="F34" s="241"/>
      <c r="G34" s="242"/>
      <c r="H34" s="12"/>
      <c r="I34" s="153"/>
    </row>
    <row r="35" spans="1:9" x14ac:dyDescent="0.3">
      <c r="A35" s="24"/>
      <c r="B35" s="162"/>
      <c r="C35" s="163"/>
      <c r="D35" s="164"/>
      <c r="E35" s="165"/>
      <c r="F35" s="166"/>
      <c r="G35" s="167"/>
      <c r="H35" s="12"/>
      <c r="I35" s="153"/>
    </row>
    <row r="36" spans="1:9" ht="15" thickBot="1" x14ac:dyDescent="0.35">
      <c r="A36" s="38"/>
      <c r="B36" s="40"/>
      <c r="C36" s="40"/>
      <c r="D36" s="40"/>
      <c r="E36" s="40"/>
      <c r="F36" s="40"/>
      <c r="G36" s="40"/>
      <c r="H36" s="41"/>
      <c r="I36" s="153"/>
    </row>
    <row r="37" spans="1:9" x14ac:dyDescent="0.3">
      <c r="I37" s="153"/>
    </row>
    <row r="38" spans="1:9" x14ac:dyDescent="0.3">
      <c r="I38" s="153"/>
    </row>
    <row r="39" spans="1:9" x14ac:dyDescent="0.3">
      <c r="I39" s="153"/>
    </row>
  </sheetData>
  <mergeCells count="7">
    <mergeCell ref="B34:G34"/>
    <mergeCell ref="C7:E7"/>
    <mergeCell ref="C17:E17"/>
    <mergeCell ref="A1:H1"/>
    <mergeCell ref="A2:H2"/>
    <mergeCell ref="A3:H3"/>
    <mergeCell ref="A4:H4"/>
  </mergeCells>
  <printOptions horizontalCentered="1"/>
  <pageMargins left="0.45" right="0.45" top="0.5" bottom="0.5" header="0.3" footer="0.3"/>
  <pageSetup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5FF3B2C-232C-4901-B4E9-2922C35BCF59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C5:G5 H5:H36 A5:A35 A36:G36</xm:sqref>
        </x14:conditionalFormatting>
        <x14:conditionalFormatting xmlns:xm="http://schemas.microsoft.com/office/excel/2006/main">
          <x14:cfRule type="expression" priority="1" id="{37B80099-D058-4C1D-83BC-FCAE471BAEE7}">
            <xm:f>'Cover Sheet'!$A$4="223(f)"</xm:f>
            <x14:dxf>
              <fill>
                <patternFill>
                  <bgColor theme="4" tint="0.59996337778862885"/>
                </patternFill>
              </fill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AF62E607944D80A50CC472B7F384" ma:contentTypeVersion="14" ma:contentTypeDescription="Create a new document." ma:contentTypeScope="" ma:versionID="f89fe77e73e1c21429f89ee5bdaa415e">
  <xsd:schema xmlns:xsd="http://www.w3.org/2001/XMLSchema" xmlns:xs="http://www.w3.org/2001/XMLSchema" xmlns:p="http://schemas.microsoft.com/office/2006/metadata/properties" xmlns:ns1="http://schemas.microsoft.com/sharepoint/v3" xmlns:ns3="87bb7781-cd3a-47fd-ae69-2a8ab6b8a945" xmlns:ns4="1f3a3fbb-e1f6-42c9-aa8c-de0cbc52cf98" targetNamespace="http://schemas.microsoft.com/office/2006/metadata/properties" ma:root="true" ma:fieldsID="6fbcad45606a8e59653aefbb753cf49f" ns1:_="" ns3:_="" ns4:_="">
    <xsd:import namespace="http://schemas.microsoft.com/sharepoint/v3"/>
    <xsd:import namespace="87bb7781-cd3a-47fd-ae69-2a8ab6b8a945"/>
    <xsd:import namespace="1f3a3fbb-e1f6-42c9-aa8c-de0cbc52cf9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7781-cd3a-47fd-ae69-2a8ab6b8a9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a3fbb-e1f6-42c9-aa8c-de0cbc52c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9CC73-BD8C-4838-8E70-2821B32588B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f3a3fbb-e1f6-42c9-aa8c-de0cbc52cf98"/>
    <ds:schemaRef ds:uri="87bb7781-cd3a-47fd-ae69-2a8ab6b8a94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A5188D-BFD9-4C23-B5BF-1F9B808365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F7D69-6A8B-47DE-8079-81602EA87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bb7781-cd3a-47fd-ae69-2a8ab6b8a945"/>
    <ds:schemaRef ds:uri="1f3a3fbb-e1f6-42c9-aa8c-de0cbc52c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</vt:lpstr>
      <vt:lpstr>Tab 1 Comp S&amp;U</vt:lpstr>
      <vt:lpstr>Tab 2 Equity Contribution Sched</vt:lpstr>
      <vt:lpstr>Tab 3 Net Equity Requirements</vt:lpstr>
      <vt:lpstr>Tab 4 Flow of Funds</vt:lpstr>
      <vt:lpstr>Tab5 RepairLimitCheck (f only)</vt:lpstr>
      <vt:lpstr>'Cover Sheet'!Print_Area</vt:lpstr>
      <vt:lpstr>'Tab 1 Comp S&amp;U'!Print_Area</vt:lpstr>
      <vt:lpstr>'Tab 2 Equity Contribution Sched'!Print_Area</vt:lpstr>
      <vt:lpstr>'Tab 3 Net Equity Requirements'!Print_Area</vt:lpstr>
      <vt:lpstr>'Tab 4 Flow of Funds'!Print_Area</vt:lpstr>
      <vt:lpstr>'Tab5 RepairLimitCheck (f only)'!Print_Area</vt:lpstr>
    </vt:vector>
  </TitlesOfParts>
  <Company>HUD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Albro, Linda</dc:creator>
  <cp:lastModifiedBy>Wilderman, David B</cp:lastModifiedBy>
  <cp:lastPrinted>2018-10-03T20:07:22Z</cp:lastPrinted>
  <dcterms:created xsi:type="dcterms:W3CDTF">2018-05-16T18:09:47Z</dcterms:created>
  <dcterms:modified xsi:type="dcterms:W3CDTF">2021-05-06T15:53:05Z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0x010100F305AF62E607944D80A50CC472B7F384</vt:lpwstr>
  </property>
  <property fmtid="{D5CDD505-2E9C-101B-9397-08002B2CF9AE}" pid="3" name="MSIP_Label_cea8ce42-0a38-4038-af78-0463c9adb574_Enabled">
    <vt:lpwstr>True</vt:lpwstr>
  </property>
  <property fmtid="{D5CDD505-2E9C-101B-9397-08002B2CF9AE}" pid="4" name="MSIP_Label_cea8ce42-0a38-4038-af78-0463c9adb574_SiteId">
    <vt:lpwstr>5d25c963-07db-4627-9db3-720b2ff89865</vt:lpwstr>
  </property>
  <property fmtid="{D5CDD505-2E9C-101B-9397-08002B2CF9AE}" pid="5" name="MSIP_Label_cea8ce42-0a38-4038-af78-0463c9adb574_Owner">
    <vt:lpwstr>terry.wellman@pnc.com</vt:lpwstr>
  </property>
  <property fmtid="{D5CDD505-2E9C-101B-9397-08002B2CF9AE}" pid="6" name="MSIP_Label_cea8ce42-0a38-4038-af78-0463c9adb574_SetDate">
    <vt:lpwstr>2021-01-06T18:02:50.2182113Z</vt:lpwstr>
  </property>
  <property fmtid="{D5CDD505-2E9C-101B-9397-08002B2CF9AE}" pid="7" name="MSIP_Label_cea8ce42-0a38-4038-af78-0463c9adb574_Name">
    <vt:lpwstr>Internal</vt:lpwstr>
  </property>
  <property fmtid="{D5CDD505-2E9C-101B-9397-08002B2CF9AE}" pid="8" name="MSIP_Label_cea8ce42-0a38-4038-af78-0463c9adb574_Application">
    <vt:lpwstr>Microsoft Azure Information Protection</vt:lpwstr>
  </property>
  <property fmtid="{D5CDD505-2E9C-101B-9397-08002B2CF9AE}" pid="9" name="MSIP_Label_cea8ce42-0a38-4038-af78-0463c9adb574_ActionId">
    <vt:lpwstr>dfd08e17-7759-4f76-8feb-53ac9219aac5</vt:lpwstr>
  </property>
  <property fmtid="{D5CDD505-2E9C-101B-9397-08002B2CF9AE}" pid="10" name="MSIP_Label_cea8ce42-0a38-4038-af78-0463c9adb574_Extended_MSFT_Method">
    <vt:lpwstr>Automatic</vt:lpwstr>
  </property>
  <property fmtid="{D5CDD505-2E9C-101B-9397-08002B2CF9AE}" pid="11" name="Sensitivity">
    <vt:lpwstr>Internal</vt:lpwstr>
  </property>
</Properties>
</file>